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mzl204\d_財務情報課\★契約事務(2018.4に204から移動)\08.08.19_一般競争\瑞財物第23号_高圧電力の供給\公告\"/>
    </mc:Choice>
  </mc:AlternateContent>
  <xr:revisionPtr revIDLastSave="0" documentId="13_ncr:1_{6218F884-658D-40A4-A4D9-1FAF9057F23C}" xr6:coauthVersionLast="47" xr6:coauthVersionMax="47" xr10:uidLastSave="{00000000-0000-0000-0000-000000000000}"/>
  <bookViews>
    <workbookView xWindow="-110" yWindow="-110" windowWidth="19420" windowHeight="10300" firstSheet="2" activeTab="2" xr2:uid="{00000000-000D-0000-FFFF-FFFF00000000}"/>
  </bookViews>
  <sheets>
    <sheet name="別紙２　元" sheetId="3" state="hidden" r:id="rId1"/>
    <sheet name="別紙2の２_元" sheetId="22" state="hidden" r:id="rId2"/>
    <sheet name="参考　内訳書" sheetId="20" r:id="rId3"/>
  </sheets>
  <definedNames>
    <definedName name="_xlnm.Print_Area" localSheetId="2">'参考　内訳書'!$A$1:$P$94</definedName>
    <definedName name="_xlnm.Print_Area" localSheetId="0">'別紙２　元'!$D$1:$AC$44</definedName>
    <definedName name="_xlnm.Print_Area" localSheetId="1">別紙2の２_元!$A$1:$W$32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7" i="3" l="1"/>
  <c r="AC8" i="3"/>
  <c r="AC9" i="3"/>
  <c r="AC10" i="3"/>
  <c r="AC11" i="3"/>
  <c r="AC12" i="3"/>
  <c r="AC13" i="3"/>
  <c r="AC14" i="3"/>
  <c r="AC15" i="3"/>
  <c r="AC16" i="3"/>
  <c r="AC17" i="3"/>
  <c r="AC18" i="3"/>
  <c r="AC19" i="3"/>
  <c r="AC20" i="3"/>
  <c r="AC21" i="3"/>
  <c r="AC22" i="3"/>
  <c r="AC23" i="3"/>
  <c r="AC24" i="3"/>
  <c r="AC25" i="3"/>
  <c r="AC26" i="3"/>
  <c r="AC27" i="3"/>
  <c r="AC28" i="3"/>
  <c r="AC29" i="3"/>
  <c r="AC30" i="3"/>
  <c r="AC31" i="3"/>
  <c r="AC32" i="3"/>
  <c r="AC33" i="3"/>
  <c r="AC34" i="3"/>
  <c r="AC35" i="3"/>
  <c r="AC36" i="3"/>
  <c r="AC6" i="3"/>
  <c r="AB16" i="3"/>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15" i="3"/>
  <c r="AB7" i="3"/>
  <c r="AB8" i="3"/>
  <c r="AB9" i="3"/>
  <c r="AB10" i="3"/>
  <c r="AB11" i="3"/>
  <c r="AB12" i="3"/>
  <c r="AB13" i="3"/>
  <c r="AB14" i="3"/>
  <c r="AB6" i="3"/>
  <c r="F6" i="20" l="1"/>
  <c r="J6" i="20"/>
  <c r="J7" i="20"/>
  <c r="F8" i="20"/>
  <c r="O8" i="20" s="1"/>
  <c r="J8" i="20"/>
  <c r="J9" i="20"/>
  <c r="F10" i="20"/>
  <c r="O10" i="20" s="1"/>
  <c r="J10" i="20"/>
  <c r="J11" i="20"/>
  <c r="F12" i="20"/>
  <c r="O12" i="20" s="1"/>
  <c r="J12" i="20"/>
  <c r="J13" i="20"/>
  <c r="F14" i="20"/>
  <c r="O14" i="20" s="1"/>
  <c r="J14" i="20"/>
  <c r="J15" i="20"/>
  <c r="F16" i="20"/>
  <c r="O16" i="20" s="1"/>
  <c r="J16" i="20"/>
  <c r="J17" i="20"/>
  <c r="F18" i="20"/>
  <c r="O18" i="20" s="1"/>
  <c r="J18" i="20"/>
  <c r="J19" i="20"/>
  <c r="F20" i="20"/>
  <c r="O20" i="20" s="1"/>
  <c r="J20" i="20"/>
  <c r="J21" i="20"/>
  <c r="F22" i="20"/>
  <c r="O22" i="20" s="1"/>
  <c r="J22" i="20"/>
  <c r="J23" i="20"/>
  <c r="F24" i="20"/>
  <c r="O24" i="20" s="1"/>
  <c r="J24" i="20"/>
  <c r="J25" i="20"/>
  <c r="F26" i="20"/>
  <c r="O26" i="20" s="1"/>
  <c r="J26" i="20"/>
  <c r="J27" i="20"/>
  <c r="F28" i="20"/>
  <c r="O28" i="20" s="1"/>
  <c r="J28" i="20"/>
  <c r="J29" i="20"/>
  <c r="F30" i="20"/>
  <c r="O30" i="20" s="1"/>
  <c r="J30" i="20"/>
  <c r="J31" i="20"/>
  <c r="F32" i="20"/>
  <c r="O32" i="20" s="1"/>
  <c r="J32" i="20"/>
  <c r="J33" i="20"/>
  <c r="F34" i="20"/>
  <c r="O34" i="20" s="1"/>
  <c r="J34" i="20"/>
  <c r="J35" i="20"/>
  <c r="F36" i="20"/>
  <c r="O36" i="20" s="1"/>
  <c r="J36" i="20"/>
  <c r="J37" i="20"/>
  <c r="F38" i="20"/>
  <c r="O38" i="20" s="1"/>
  <c r="J38" i="20"/>
  <c r="J39" i="20"/>
  <c r="F40" i="20"/>
  <c r="O40" i="20" s="1"/>
  <c r="J40" i="20"/>
  <c r="J41" i="20"/>
  <c r="F42" i="20"/>
  <c r="O42" i="20" s="1"/>
  <c r="J42" i="20"/>
  <c r="J43" i="20"/>
  <c r="F44" i="20"/>
  <c r="O44" i="20" s="1"/>
  <c r="J44" i="20"/>
  <c r="J45" i="20"/>
  <c r="F46" i="20"/>
  <c r="O46" i="20" s="1"/>
  <c r="J46" i="20"/>
  <c r="J47" i="20"/>
  <c r="F48" i="20"/>
  <c r="O48" i="20" s="1"/>
  <c r="J48" i="20"/>
  <c r="J49" i="20"/>
  <c r="F50" i="20"/>
  <c r="O50" i="20" s="1"/>
  <c r="J50" i="20"/>
  <c r="J51" i="20"/>
  <c r="F52" i="20"/>
  <c r="O52" i="20" s="1"/>
  <c r="J52" i="20"/>
  <c r="J53" i="20"/>
  <c r="F54" i="20"/>
  <c r="O54" i="20" s="1"/>
  <c r="J54" i="20"/>
  <c r="J55" i="20"/>
  <c r="F56" i="20"/>
  <c r="O56" i="20" s="1"/>
  <c r="J56" i="20"/>
  <c r="J57" i="20"/>
  <c r="F58" i="20"/>
  <c r="O58" i="20" s="1"/>
  <c r="J58" i="20"/>
  <c r="J59" i="20"/>
  <c r="F60" i="20"/>
  <c r="O60" i="20" s="1"/>
  <c r="J60" i="20"/>
  <c r="J61" i="20"/>
  <c r="F62" i="20"/>
  <c r="O62" i="20" s="1"/>
  <c r="J62" i="20"/>
  <c r="J63" i="20"/>
  <c r="F64" i="20"/>
  <c r="O64" i="20" s="1"/>
  <c r="J64" i="20"/>
  <c r="J65" i="20"/>
  <c r="F66" i="20"/>
  <c r="O66" i="20" s="1"/>
  <c r="J66" i="20"/>
  <c r="J67" i="20"/>
  <c r="F68" i="20"/>
  <c r="O68" i="20" s="1"/>
  <c r="J68" i="20"/>
  <c r="J69" i="20"/>
  <c r="F70" i="20"/>
  <c r="O70" i="20" s="1"/>
  <c r="J70" i="20"/>
  <c r="J71" i="20"/>
  <c r="F72" i="20"/>
  <c r="O72" i="20" s="1"/>
  <c r="J72" i="20"/>
  <c r="J73" i="20"/>
  <c r="F74" i="20"/>
  <c r="J74" i="20"/>
  <c r="J75" i="20"/>
  <c r="F76" i="20"/>
  <c r="O76" i="20" s="1"/>
  <c r="J76" i="20"/>
  <c r="J78" i="20"/>
  <c r="F79" i="20"/>
  <c r="O79" i="20" s="1"/>
  <c r="J79" i="20"/>
  <c r="J81" i="20"/>
  <c r="F82" i="20"/>
  <c r="O82" i="20" s="1"/>
  <c r="J82" i="20"/>
  <c r="J84" i="20"/>
  <c r="O6" i="20" l="1"/>
  <c r="O74" i="20"/>
  <c r="U29" i="22"/>
  <c r="R29" i="22"/>
  <c r="N29" i="22"/>
  <c r="M29" i="22"/>
  <c r="L29" i="22"/>
  <c r="K29" i="22"/>
  <c r="G29" i="22"/>
  <c r="F29" i="22"/>
  <c r="T29" i="22" s="1"/>
  <c r="E29" i="22"/>
  <c r="D29" i="22"/>
  <c r="U28" i="22"/>
  <c r="N28" i="22"/>
  <c r="M28" i="22"/>
  <c r="T28" i="22" s="1"/>
  <c r="L28" i="22"/>
  <c r="K28" i="22"/>
  <c r="G28" i="22"/>
  <c r="F28" i="22"/>
  <c r="E28" i="22"/>
  <c r="S28" i="22" s="1"/>
  <c r="D28" i="22"/>
  <c r="U27" i="22"/>
  <c r="N27" i="22"/>
  <c r="M27" i="22"/>
  <c r="T27" i="22" s="1"/>
  <c r="L27" i="22"/>
  <c r="S27" i="22" s="1"/>
  <c r="K27" i="22"/>
  <c r="G27" i="22"/>
  <c r="F27" i="22"/>
  <c r="E27" i="22"/>
  <c r="D27" i="22"/>
  <c r="S20" i="22"/>
  <c r="P20" i="22"/>
  <c r="M20" i="22"/>
  <c r="J20" i="22"/>
  <c r="G20" i="22"/>
  <c r="C20" i="22"/>
  <c r="S18" i="22"/>
  <c r="P18" i="22"/>
  <c r="M18" i="22"/>
  <c r="J18" i="22"/>
  <c r="G18" i="22"/>
  <c r="C18" i="22"/>
  <c r="S16" i="22"/>
  <c r="P16" i="22"/>
  <c r="M16" i="22"/>
  <c r="J16" i="22"/>
  <c r="G16" i="22"/>
  <c r="C16" i="22"/>
  <c r="T9" i="22"/>
  <c r="P9" i="22"/>
  <c r="L9" i="22"/>
  <c r="I9" i="22"/>
  <c r="F9" i="22"/>
  <c r="C9" i="22"/>
  <c r="T7" i="22"/>
  <c r="P7" i="22"/>
  <c r="J28" i="22" s="1"/>
  <c r="L7" i="22"/>
  <c r="I7" i="22"/>
  <c r="F7" i="22"/>
  <c r="C7" i="22"/>
  <c r="C28" i="22" s="1"/>
  <c r="Q28" i="22" s="1"/>
  <c r="T5" i="22"/>
  <c r="P5" i="22"/>
  <c r="J27" i="22" s="1"/>
  <c r="L5" i="22"/>
  <c r="I5" i="22"/>
  <c r="F5" i="22"/>
  <c r="C5" i="22"/>
  <c r="C29" i="22" l="1"/>
  <c r="Q29" i="22" s="1"/>
  <c r="S29" i="22"/>
  <c r="J29" i="22"/>
  <c r="R28" i="22"/>
  <c r="C27" i="22"/>
  <c r="Q27" i="22" s="1"/>
  <c r="R27" i="22"/>
  <c r="T6" i="3" l="1"/>
  <c r="AA6" i="3" s="1"/>
  <c r="Z43" i="3"/>
  <c r="Y43" i="3"/>
  <c r="X43" i="3"/>
  <c r="W43" i="3"/>
  <c r="V43" i="3"/>
  <c r="Z42" i="3"/>
  <c r="Y42" i="3"/>
  <c r="X42" i="3"/>
  <c r="W42" i="3"/>
  <c r="V42" i="3"/>
  <c r="Z41" i="3"/>
  <c r="Y41" i="3"/>
  <c r="X41" i="3"/>
  <c r="W41" i="3"/>
  <c r="V41" i="3"/>
  <c r="W44" i="3" l="1"/>
  <c r="W45" i="3" s="1"/>
  <c r="X44" i="3"/>
  <c r="X45" i="3" s="1"/>
  <c r="Z44" i="3"/>
  <c r="Z45" i="3" s="1"/>
  <c r="V44" i="3"/>
  <c r="V45" i="3" s="1"/>
  <c r="Y44" i="3"/>
  <c r="Y45" i="3" s="1"/>
  <c r="N84" i="20"/>
  <c r="N83" i="20"/>
  <c r="N81" i="20"/>
  <c r="N80" i="20"/>
  <c r="N77" i="20"/>
  <c r="N76" i="20"/>
  <c r="N82" i="20" l="1"/>
  <c r="N79" i="20"/>
  <c r="AB44" i="3" l="1"/>
  <c r="G41" i="3" l="1"/>
  <c r="T37" i="3"/>
  <c r="AA37" i="3" l="1"/>
  <c r="AC37" i="3"/>
  <c r="G43" i="3"/>
  <c r="P44" i="3"/>
  <c r="P45" i="3" s="1"/>
  <c r="U41" i="3"/>
  <c r="U42" i="3"/>
  <c r="U43" i="3"/>
  <c r="G42" i="3"/>
  <c r="N78" i="20"/>
  <c r="O85" i="20" s="1"/>
  <c r="N44" i="3"/>
  <c r="N45" i="3" s="1"/>
  <c r="S44" i="3"/>
  <c r="S45" i="3" s="1"/>
  <c r="L44" i="3"/>
  <c r="L45" i="3" s="1"/>
  <c r="R44" i="3"/>
  <c r="R45" i="3" s="1"/>
  <c r="M44" i="3"/>
  <c r="M45" i="3" s="1"/>
  <c r="Q44" i="3"/>
  <c r="Q45" i="3" s="1"/>
  <c r="O44" i="3"/>
  <c r="O45" i="3" s="1"/>
  <c r="K44" i="3" l="1"/>
  <c r="K45" i="3" s="1"/>
  <c r="I44" i="3"/>
  <c r="I45" i="3" s="1"/>
  <c r="H44" i="3"/>
  <c r="H45" i="3" s="1"/>
  <c r="J44" i="3"/>
  <c r="J45" i="3" s="1"/>
  <c r="T43" i="3"/>
  <c r="AA43" i="3" s="1"/>
  <c r="U44" i="3"/>
  <c r="U45" i="3" s="1"/>
  <c r="T41" i="3"/>
  <c r="AA41" i="3" s="1"/>
  <c r="T42" i="3"/>
  <c r="AA42" i="3" s="1"/>
  <c r="T40" i="3"/>
  <c r="T39" i="3"/>
  <c r="T38" i="3"/>
  <c r="AA38" i="3" l="1"/>
  <c r="AC38" i="3"/>
  <c r="AA39" i="3"/>
  <c r="AC39" i="3"/>
  <c r="AA40" i="3"/>
  <c r="AC40" i="3"/>
  <c r="S46" i="3"/>
  <c r="AB46" i="3"/>
  <c r="T12" i="3" l="1"/>
  <c r="AA12" i="3" s="1"/>
  <c r="T25" i="3"/>
  <c r="AA25" i="3" s="1"/>
  <c r="T13" i="3"/>
  <c r="AA13" i="3" s="1"/>
  <c r="T33" i="3"/>
  <c r="AA33" i="3" s="1"/>
  <c r="T32" i="3"/>
  <c r="AA32" i="3" s="1"/>
  <c r="T7" i="3"/>
  <c r="T30" i="3"/>
  <c r="AA30" i="3" s="1"/>
  <c r="T36" i="3"/>
  <c r="AA36" i="3" s="1"/>
  <c r="T31" i="3"/>
  <c r="AA31" i="3" s="1"/>
  <c r="T18" i="3"/>
  <c r="AA18" i="3" s="1"/>
  <c r="T14" i="3"/>
  <c r="AA14" i="3" s="1"/>
  <c r="T26" i="3"/>
  <c r="AA26" i="3" s="1"/>
  <c r="T11" i="3"/>
  <c r="AA11" i="3" s="1"/>
  <c r="T9" i="3"/>
  <c r="AA9" i="3" s="1"/>
  <c r="T21" i="3"/>
  <c r="AA21" i="3" s="1"/>
  <c r="T16" i="3"/>
  <c r="AA16" i="3" s="1"/>
  <c r="T17" i="3"/>
  <c r="AA17" i="3" s="1"/>
  <c r="T19" i="3"/>
  <c r="AA19" i="3" s="1"/>
  <c r="T22" i="3"/>
  <c r="AA22" i="3" s="1"/>
  <c r="T20" i="3"/>
  <c r="AA20" i="3" s="1"/>
  <c r="T15" i="3"/>
  <c r="AA15" i="3" s="1"/>
  <c r="T34" i="3"/>
  <c r="AA34" i="3" s="1"/>
  <c r="T35" i="3"/>
  <c r="AA35" i="3" s="1"/>
  <c r="T29" i="3"/>
  <c r="AA29" i="3" s="1"/>
  <c r="T47" i="3"/>
  <c r="AA47" i="3" s="1"/>
  <c r="T28" i="3"/>
  <c r="AA28" i="3" s="1"/>
  <c r="T27" i="3"/>
  <c r="AA27" i="3" s="1"/>
  <c r="T8" i="3"/>
  <c r="AA8" i="3" s="1"/>
  <c r="T10" i="3"/>
  <c r="AA10" i="3" s="1"/>
  <c r="T23" i="3"/>
  <c r="AA23" i="3" s="1"/>
  <c r="T24" i="3"/>
  <c r="AA24" i="3" s="1"/>
  <c r="AA7" i="3" l="1"/>
  <c r="T45" i="3"/>
  <c r="T44" i="3"/>
  <c r="E23" i="3"/>
  <c r="F23" i="3" s="1"/>
  <c r="E10" i="3"/>
  <c r="F10" i="3" s="1"/>
  <c r="E8" i="3"/>
  <c r="F8" i="3" s="1"/>
  <c r="E27" i="3"/>
  <c r="F27" i="3" s="1"/>
  <c r="E28" i="3"/>
  <c r="F28" i="3" s="1"/>
  <c r="E6" i="3"/>
  <c r="F6" i="3" s="1"/>
  <c r="E47" i="3"/>
  <c r="F47" i="3" s="1"/>
  <c r="E29" i="3"/>
  <c r="F29" i="3" s="1"/>
  <c r="E35" i="3"/>
  <c r="F35" i="3" s="1"/>
  <c r="E34" i="3"/>
  <c r="F34" i="3" s="1"/>
  <c r="E15" i="3"/>
  <c r="F15" i="3" s="1"/>
  <c r="E20" i="3"/>
  <c r="F20" i="3" s="1"/>
  <c r="E22" i="3"/>
  <c r="F22" i="3" s="1"/>
  <c r="E19" i="3"/>
  <c r="F19" i="3" s="1"/>
  <c r="E17" i="3"/>
  <c r="F17" i="3" s="1"/>
  <c r="E16" i="3"/>
  <c r="F16" i="3" s="1"/>
  <c r="E21" i="3"/>
  <c r="F21" i="3" s="1"/>
  <c r="E9" i="3"/>
  <c r="F9" i="3" s="1"/>
  <c r="E11" i="3"/>
  <c r="F11" i="3" s="1"/>
  <c r="E26" i="3"/>
  <c r="F26" i="3" s="1"/>
  <c r="E14" i="3"/>
  <c r="F14" i="3" s="1"/>
  <c r="E18" i="3"/>
  <c r="F18" i="3" s="1"/>
  <c r="E31" i="3"/>
  <c r="F31" i="3" s="1"/>
  <c r="E36" i="3"/>
  <c r="F36" i="3" s="1"/>
  <c r="E30" i="3"/>
  <c r="F30" i="3" s="1"/>
  <c r="E7" i="3"/>
  <c r="F7" i="3" s="1"/>
  <c r="E32" i="3"/>
  <c r="F32" i="3" s="1"/>
  <c r="E33" i="3"/>
  <c r="F33" i="3" s="1"/>
  <c r="E13" i="3"/>
  <c r="F13" i="3" s="1"/>
  <c r="E25" i="3"/>
  <c r="F25" i="3" s="1"/>
  <c r="E12" i="3"/>
  <c r="F12" i="3" s="1"/>
  <c r="E24" i="3"/>
  <c r="F24" i="3" s="1"/>
  <c r="AC44" i="3" l="1"/>
  <c r="AA45" i="3"/>
  <c r="AA44" i="3"/>
  <c r="F44" i="3"/>
  <c r="E44" i="3"/>
</calcChain>
</file>

<file path=xl/sharedStrings.xml><?xml version="1.0" encoding="utf-8"?>
<sst xmlns="http://schemas.openxmlformats.org/spreadsheetml/2006/main" count="429" uniqueCount="182">
  <si>
    <t>事業コード</t>
    <rPh sb="0" eb="2">
      <t>ジギョウ</t>
    </rPh>
    <phoneticPr fontId="3"/>
  </si>
  <si>
    <t>事業名</t>
    <rPh sb="0" eb="2">
      <t>ジギョウ</t>
    </rPh>
    <rPh sb="2" eb="3">
      <t>メイ</t>
    </rPh>
    <phoneticPr fontId="3"/>
  </si>
  <si>
    <t>施設名</t>
    <rPh sb="0" eb="2">
      <t>シセツ</t>
    </rPh>
    <rPh sb="2" eb="3">
      <t>メイ</t>
    </rPh>
    <phoneticPr fontId="3"/>
  </si>
  <si>
    <t>本庁舎管理費</t>
  </si>
  <si>
    <t>瑞穂市役所</t>
  </si>
  <si>
    <t>使用量</t>
    <rPh sb="0" eb="3">
      <t>シヨウリョウ</t>
    </rPh>
    <phoneticPr fontId="2"/>
  </si>
  <si>
    <t>R5</t>
    <phoneticPr fontId="2"/>
  </si>
  <si>
    <t>R3電気代</t>
    <rPh sb="2" eb="5">
      <t>デンキダイ</t>
    </rPh>
    <phoneticPr fontId="2"/>
  </si>
  <si>
    <t>R5電気代</t>
    <rPh sb="2" eb="5">
      <t>デンキダイ</t>
    </rPh>
    <phoneticPr fontId="2"/>
  </si>
  <si>
    <t>（R3×2.6）</t>
    <phoneticPr fontId="2"/>
  </si>
  <si>
    <t>西保育教育センター費</t>
  </si>
  <si>
    <t>西保育・教育センター</t>
  </si>
  <si>
    <t>西小学校管理運営費</t>
  </si>
  <si>
    <t>西小学校</t>
  </si>
  <si>
    <t>中保育教育センター費</t>
  </si>
  <si>
    <t>中保育・教育センター</t>
  </si>
  <si>
    <t>中小学校管理運営費</t>
  </si>
  <si>
    <t>中小学校</t>
  </si>
  <si>
    <t>教育支援センター事業費</t>
  </si>
  <si>
    <t>教育支援センター</t>
  </si>
  <si>
    <t>巣南公民館管理費</t>
  </si>
  <si>
    <t>巣南公民館</t>
  </si>
  <si>
    <t>巣南庁舎管理費</t>
  </si>
  <si>
    <t>瑞穂市役所　巣南庁舎</t>
  </si>
  <si>
    <t>分館施設管理費</t>
  </si>
  <si>
    <t>西部複合センター</t>
  </si>
  <si>
    <t>老人福祉センター費</t>
  </si>
  <si>
    <t>老人福祉センター</t>
  </si>
  <si>
    <t>学校給食センター管理費</t>
  </si>
  <si>
    <t>給食センター</t>
  </si>
  <si>
    <t>巣南中学校管理運営費</t>
  </si>
  <si>
    <t>巣南中学校</t>
  </si>
  <si>
    <t>南小学校管理運営費</t>
  </si>
  <si>
    <t>南小学校</t>
  </si>
  <si>
    <t>南保育教育センター費</t>
  </si>
  <si>
    <t>南保育・教育センター</t>
  </si>
  <si>
    <t>生津小学校管理運営費</t>
  </si>
  <si>
    <t>生津小学校</t>
  </si>
  <si>
    <t>本田小学校管理運営費</t>
  </si>
  <si>
    <t>本田小学校</t>
  </si>
  <si>
    <t>本田第一保育所費</t>
  </si>
  <si>
    <t>本田第１保育所</t>
  </si>
  <si>
    <t>穂積北中学校管理運営費</t>
  </si>
  <si>
    <t>穂積北中学校</t>
  </si>
  <si>
    <t>体育施設管理費</t>
  </si>
  <si>
    <t>穂積北中学校（運動場照明）</t>
  </si>
  <si>
    <t>ほづみ幼稚園管理費</t>
  </si>
  <si>
    <t>ほづみ幼稚園</t>
  </si>
  <si>
    <t>本田第二保育所費</t>
  </si>
  <si>
    <t>本田第２保育所</t>
  </si>
  <si>
    <t>別府保育所費</t>
  </si>
  <si>
    <t>別府保育所</t>
  </si>
  <si>
    <t>穂積中学校管理運営費</t>
  </si>
  <si>
    <t>穂積中学校</t>
  </si>
  <si>
    <t>火葬場費</t>
  </si>
  <si>
    <t>火葬場</t>
  </si>
  <si>
    <t>一般廃棄物処理最終処分場費</t>
  </si>
  <si>
    <t>美来の森</t>
  </si>
  <si>
    <t>本館施設管理費</t>
  </si>
  <si>
    <t>図書館</t>
  </si>
  <si>
    <t>コミュニティ・プラント施設管理費</t>
  </si>
  <si>
    <t>アクアパーク別府水処理センター</t>
  </si>
  <si>
    <t>市民センター管理費</t>
  </si>
  <si>
    <t>市民センター</t>
  </si>
  <si>
    <t>総合センター管理費</t>
  </si>
  <si>
    <t>総合センター</t>
  </si>
  <si>
    <t>穂積小学校管理運営費</t>
  </si>
  <si>
    <t>穂積小学校</t>
  </si>
  <si>
    <t>牛牧小学校管理運営費</t>
  </si>
  <si>
    <t>牛牧小学校</t>
  </si>
  <si>
    <t>牛牧第二保育所費</t>
  </si>
  <si>
    <t>4月</t>
    <rPh sb="1" eb="2">
      <t>ガツ</t>
    </rPh>
    <phoneticPr fontId="2"/>
  </si>
  <si>
    <t>5月</t>
  </si>
  <si>
    <t>6月</t>
  </si>
  <si>
    <t>7月</t>
  </si>
  <si>
    <t>8月</t>
  </si>
  <si>
    <t>9月</t>
  </si>
  <si>
    <t>10月</t>
  </si>
  <si>
    <t>11月</t>
  </si>
  <si>
    <t>12月</t>
  </si>
  <si>
    <t>1月</t>
  </si>
  <si>
    <t>2月</t>
  </si>
  <si>
    <t>3月</t>
  </si>
  <si>
    <t>契約容量</t>
    <rPh sb="0" eb="2">
      <t>ケイヤク</t>
    </rPh>
    <rPh sb="2" eb="4">
      <t>ヨウリョウ</t>
    </rPh>
    <phoneticPr fontId="2"/>
  </si>
  <si>
    <t>宮田水源地</t>
    <rPh sb="0" eb="2">
      <t>ミヤデン</t>
    </rPh>
    <rPh sb="2" eb="5">
      <t>スイゲンチ</t>
    </rPh>
    <phoneticPr fontId="2"/>
  </si>
  <si>
    <t>古橋水源地</t>
    <rPh sb="0" eb="2">
      <t>フルハシ</t>
    </rPh>
    <rPh sb="2" eb="5">
      <t>スイゲンチ</t>
    </rPh>
    <phoneticPr fontId="2"/>
  </si>
  <si>
    <t>本田コミュニティセンター</t>
    <rPh sb="0" eb="2">
      <t>ホンデン</t>
    </rPh>
    <phoneticPr fontId="2"/>
  </si>
  <si>
    <t>別府水源地</t>
    <rPh sb="0" eb="2">
      <t>ベップ</t>
    </rPh>
    <rPh sb="2" eb="5">
      <t>スイゲンチ</t>
    </rPh>
    <phoneticPr fontId="2"/>
  </si>
  <si>
    <t>牛牧北部コミュニティセンター</t>
    <rPh sb="0" eb="2">
      <t>ウシマキ</t>
    </rPh>
    <rPh sb="2" eb="4">
      <t>ホクブ</t>
    </rPh>
    <phoneticPr fontId="2"/>
  </si>
  <si>
    <t>牛牧南部コミュニティセンター</t>
    <rPh sb="0" eb="2">
      <t>ウシマキ</t>
    </rPh>
    <rPh sb="2" eb="4">
      <t>ナンブ</t>
    </rPh>
    <phoneticPr fontId="2"/>
  </si>
  <si>
    <t>合計</t>
    <rPh sb="0" eb="2">
      <t>ゴウケイ</t>
    </rPh>
    <phoneticPr fontId="2"/>
  </si>
  <si>
    <t>高圧電力</t>
    <rPh sb="0" eb="2">
      <t>コウアツ</t>
    </rPh>
    <rPh sb="2" eb="4">
      <t>デンリョク</t>
    </rPh>
    <phoneticPr fontId="2"/>
  </si>
  <si>
    <t>高圧業務用電力</t>
    <rPh sb="0" eb="2">
      <t>コウアツ</t>
    </rPh>
    <rPh sb="2" eb="5">
      <t>ギョウムヨウ</t>
    </rPh>
    <rPh sb="5" eb="7">
      <t>デンリョク</t>
    </rPh>
    <phoneticPr fontId="2"/>
  </si>
  <si>
    <t>予定使用電力量</t>
    <rPh sb="0" eb="2">
      <t>ヨテイ</t>
    </rPh>
    <rPh sb="2" eb="4">
      <t>シヨウ</t>
    </rPh>
    <rPh sb="4" eb="6">
      <t>デンリョク</t>
    </rPh>
    <rPh sb="6" eb="7">
      <t>リョウ</t>
    </rPh>
    <phoneticPr fontId="3"/>
  </si>
  <si>
    <t>4月</t>
  </si>
  <si>
    <t>9月</t>
    <rPh sb="1" eb="2">
      <t>ガツ</t>
    </rPh>
    <phoneticPr fontId="3"/>
  </si>
  <si>
    <t>計</t>
    <rPh sb="0" eb="1">
      <t>ケイ</t>
    </rPh>
    <phoneticPr fontId="3"/>
  </si>
  <si>
    <t>昼間</t>
    <rPh sb="0" eb="2">
      <t>ヒルマ</t>
    </rPh>
    <phoneticPr fontId="3"/>
  </si>
  <si>
    <t>夜間</t>
    <rPh sb="0" eb="2">
      <t>ヤカン</t>
    </rPh>
    <phoneticPr fontId="3"/>
  </si>
  <si>
    <t>重負荷</t>
    <rPh sb="0" eb="1">
      <t>ジュウ</t>
    </rPh>
    <rPh sb="1" eb="3">
      <t>フカ</t>
    </rPh>
    <phoneticPr fontId="3"/>
  </si>
  <si>
    <t>別府水源地</t>
  </si>
  <si>
    <t>最大需要電力</t>
    <rPh sb="0" eb="2">
      <t>サイダイ</t>
    </rPh>
    <rPh sb="2" eb="4">
      <t>ジュヨウ</t>
    </rPh>
    <rPh sb="4" eb="6">
      <t>デンリョク</t>
    </rPh>
    <phoneticPr fontId="3"/>
  </si>
  <si>
    <t>宮田水源地</t>
  </si>
  <si>
    <t>古橋水源地</t>
    <phoneticPr fontId="3"/>
  </si>
  <si>
    <t>10月</t>
    <rPh sb="2" eb="3">
      <t>ガツ</t>
    </rPh>
    <phoneticPr fontId="3"/>
  </si>
  <si>
    <t>11月</t>
    <rPh sb="2" eb="3">
      <t>ガツ</t>
    </rPh>
    <phoneticPr fontId="3"/>
  </si>
  <si>
    <t>12月</t>
    <rPh sb="2" eb="3">
      <t>ガツ</t>
    </rPh>
    <phoneticPr fontId="3"/>
  </si>
  <si>
    <t>1月</t>
    <rPh sb="1" eb="2">
      <t>ガツ</t>
    </rPh>
    <phoneticPr fontId="3"/>
  </si>
  <si>
    <t>2月</t>
    <rPh sb="1" eb="2">
      <t>ガツ</t>
    </rPh>
    <phoneticPr fontId="3"/>
  </si>
  <si>
    <t>3月</t>
    <rPh sb="1" eb="2">
      <t>ガツ</t>
    </rPh>
    <phoneticPr fontId="3"/>
  </si>
  <si>
    <t>単年度</t>
    <rPh sb="0" eb="3">
      <t>タンネンド</t>
    </rPh>
    <phoneticPr fontId="3"/>
  </si>
  <si>
    <t>（ｋｗｈ）</t>
    <phoneticPr fontId="3"/>
  </si>
  <si>
    <t>契約電力
(Kw)</t>
    <rPh sb="0" eb="2">
      <t>ケイヤク</t>
    </rPh>
    <rPh sb="2" eb="4">
      <t>デンリョク</t>
    </rPh>
    <phoneticPr fontId="3"/>
  </si>
  <si>
    <t>年間</t>
    <rPh sb="0" eb="1">
      <t>ネン</t>
    </rPh>
    <rPh sb="1" eb="2">
      <t>カン</t>
    </rPh>
    <phoneticPr fontId="3"/>
  </si>
  <si>
    <t>総計</t>
    <rPh sb="0" eb="1">
      <t>ソウ</t>
    </rPh>
    <rPh sb="1" eb="2">
      <t>ケイ</t>
    </rPh>
    <phoneticPr fontId="3"/>
  </si>
  <si>
    <t>「重負荷」とは10時から17時までの時間である。</t>
    <rPh sb="1" eb="2">
      <t>ジュウ</t>
    </rPh>
    <rPh sb="2" eb="4">
      <t>フカ</t>
    </rPh>
    <rPh sb="9" eb="10">
      <t>ジ</t>
    </rPh>
    <rPh sb="14" eb="15">
      <t>ジ</t>
    </rPh>
    <rPh sb="18" eb="20">
      <t>ジカン</t>
    </rPh>
    <phoneticPr fontId="3"/>
  </si>
  <si>
    <t>｢昼間」とは、8時から22時までの時間であるが、重負荷を除く。</t>
    <rPh sb="1" eb="3">
      <t>ヒルマ</t>
    </rPh>
    <rPh sb="8" eb="9">
      <t>ジ</t>
    </rPh>
    <rPh sb="13" eb="14">
      <t>ジ</t>
    </rPh>
    <rPh sb="17" eb="19">
      <t>ジカン</t>
    </rPh>
    <rPh sb="24" eb="25">
      <t>ジュウ</t>
    </rPh>
    <rPh sb="25" eb="27">
      <t>フカ</t>
    </rPh>
    <rPh sb="28" eb="29">
      <t>ノゾ</t>
    </rPh>
    <phoneticPr fontId="3"/>
  </si>
  <si>
    <t>「夜間」とは、「重負荷」及び「昼間」以外の時間である。</t>
    <rPh sb="1" eb="3">
      <t>ヤカン</t>
    </rPh>
    <rPh sb="8" eb="9">
      <t>ジュウ</t>
    </rPh>
    <rPh sb="9" eb="11">
      <t>フカ</t>
    </rPh>
    <rPh sb="12" eb="13">
      <t>オヨ</t>
    </rPh>
    <rPh sb="15" eb="17">
      <t>ヒルマ</t>
    </rPh>
    <rPh sb="18" eb="20">
      <t>イガイ</t>
    </rPh>
    <rPh sb="21" eb="23">
      <t>ジカン</t>
    </rPh>
    <phoneticPr fontId="3"/>
  </si>
  <si>
    <t>アクアパークすなみ</t>
    <phoneticPr fontId="2"/>
  </si>
  <si>
    <t>巣南庁舎</t>
  </si>
  <si>
    <t>穂積中学校</t>
    <phoneticPr fontId="3"/>
  </si>
  <si>
    <t>ほづみ幼稚園</t>
    <phoneticPr fontId="3"/>
  </si>
  <si>
    <t>別府保育所</t>
    <phoneticPr fontId="3"/>
  </si>
  <si>
    <t>本田第1保育所</t>
    <phoneticPr fontId="3"/>
  </si>
  <si>
    <t>本田第2保育所</t>
    <phoneticPr fontId="3"/>
  </si>
  <si>
    <t>市民センター</t>
    <phoneticPr fontId="3"/>
  </si>
  <si>
    <t>図書館</t>
    <phoneticPr fontId="3"/>
  </si>
  <si>
    <t>西部複合センター</t>
    <phoneticPr fontId="3"/>
  </si>
  <si>
    <t>給食センター</t>
    <phoneticPr fontId="3"/>
  </si>
  <si>
    <t>公民館（巣南）</t>
  </si>
  <si>
    <t>美来の森</t>
    <phoneticPr fontId="3"/>
  </si>
  <si>
    <t>本田コミュニティセンター</t>
    <phoneticPr fontId="3"/>
  </si>
  <si>
    <t>牛牧北部防災コミュニティセンター</t>
  </si>
  <si>
    <t>牛牧南部コミュニティセンターつどいの泉</t>
  </si>
  <si>
    <t>別紙２　予定契約電力、予定使用電力量</t>
    <rPh sb="0" eb="2">
      <t>ベッシ</t>
    </rPh>
    <rPh sb="4" eb="6">
      <t>ヨテイ</t>
    </rPh>
    <rPh sb="6" eb="8">
      <t>ケイヤク</t>
    </rPh>
    <rPh sb="8" eb="10">
      <t>デンリョク</t>
    </rPh>
    <rPh sb="11" eb="13">
      <t>ヨテイ</t>
    </rPh>
    <rPh sb="13" eb="15">
      <t>シヨウ</t>
    </rPh>
    <rPh sb="15" eb="17">
      <t>デンリョク</t>
    </rPh>
    <rPh sb="17" eb="18">
      <t>リョウ</t>
    </rPh>
    <phoneticPr fontId="2"/>
  </si>
  <si>
    <t>別紙２の２</t>
    <rPh sb="0" eb="2">
      <t>ベッシ</t>
    </rPh>
    <phoneticPr fontId="3"/>
  </si>
  <si>
    <t>夏季</t>
    <rPh sb="0" eb="2">
      <t>カキ</t>
    </rPh>
    <phoneticPr fontId="2"/>
  </si>
  <si>
    <t>その他季</t>
    <rPh sb="2" eb="3">
      <t>タ</t>
    </rPh>
    <rPh sb="3" eb="4">
      <t>キ</t>
    </rPh>
    <phoneticPr fontId="2"/>
  </si>
  <si>
    <t>基本料金</t>
    <rPh sb="0" eb="2">
      <t>キホン</t>
    </rPh>
    <rPh sb="2" eb="4">
      <t>リョウキン</t>
    </rPh>
    <phoneticPr fontId="9"/>
  </si>
  <si>
    <t>電力量料金</t>
    <rPh sb="0" eb="2">
      <t>デンリョク</t>
    </rPh>
    <rPh sb="2" eb="3">
      <t>リョウ</t>
    </rPh>
    <rPh sb="3" eb="5">
      <t>リョウキン</t>
    </rPh>
    <phoneticPr fontId="9"/>
  </si>
  <si>
    <t>契約電力
(kW)</t>
    <rPh sb="0" eb="2">
      <t>ケイヤク</t>
    </rPh>
    <rPh sb="2" eb="4">
      <t>デンリョク</t>
    </rPh>
    <phoneticPr fontId="9"/>
  </si>
  <si>
    <r>
      <t>基本料金単価
(円/kW)</t>
    </r>
    <r>
      <rPr>
        <sz val="9"/>
        <color indexed="8"/>
        <rFont val="ＭＳ Ｐゴシック"/>
        <family val="3"/>
        <charset val="128"/>
      </rPr>
      <t/>
    </r>
    <rPh sb="0" eb="2">
      <t>キホン</t>
    </rPh>
    <rPh sb="2" eb="4">
      <t>リョウキン</t>
    </rPh>
    <rPh sb="4" eb="6">
      <t>タンカ</t>
    </rPh>
    <rPh sb="8" eb="9">
      <t>エン</t>
    </rPh>
    <phoneticPr fontId="9"/>
  </si>
  <si>
    <t>力率割合
係数</t>
    <rPh sb="0" eb="2">
      <t>リキリツ</t>
    </rPh>
    <rPh sb="2" eb="4">
      <t>ワリアイ</t>
    </rPh>
    <rPh sb="5" eb="7">
      <t>ケイスウ</t>
    </rPh>
    <phoneticPr fontId="9"/>
  </si>
  <si>
    <t xml:space="preserve">月数
</t>
    <rPh sb="0" eb="2">
      <t>ツキスウ</t>
    </rPh>
    <phoneticPr fontId="9"/>
  </si>
  <si>
    <t>予定使用電力量
(kWh)</t>
    <rPh sb="0" eb="2">
      <t>ヨテイ</t>
    </rPh>
    <rPh sb="2" eb="4">
      <t>シヨウ</t>
    </rPh>
    <rPh sb="4" eb="6">
      <t>デンリョク</t>
    </rPh>
    <rPh sb="6" eb="7">
      <t>リョウ</t>
    </rPh>
    <phoneticPr fontId="9"/>
  </si>
  <si>
    <t>単価
(円/kWh)</t>
    <rPh sb="0" eb="2">
      <t>タンカ</t>
    </rPh>
    <rPh sb="4" eb="5">
      <t>エン</t>
    </rPh>
    <phoneticPr fontId="9"/>
  </si>
  <si>
    <t>電力量料金額(円)
※小数点以下切捨て</t>
    <rPh sb="0" eb="2">
      <t>デンリョク</t>
    </rPh>
    <rPh sb="2" eb="3">
      <t>リョウ</t>
    </rPh>
    <rPh sb="3" eb="5">
      <t>リョウキン</t>
    </rPh>
    <rPh sb="5" eb="6">
      <t>ガク</t>
    </rPh>
    <rPh sb="7" eb="8">
      <t>エン</t>
    </rPh>
    <rPh sb="16" eb="18">
      <t>キリス</t>
    </rPh>
    <phoneticPr fontId="9"/>
  </si>
  <si>
    <t>a</t>
    <phoneticPr fontId="9"/>
  </si>
  <si>
    <t>b</t>
    <phoneticPr fontId="9"/>
  </si>
  <si>
    <t>c</t>
    <phoneticPr fontId="9"/>
  </si>
  <si>
    <t>d</t>
    <phoneticPr fontId="9"/>
  </si>
  <si>
    <t>e</t>
    <phoneticPr fontId="9"/>
  </si>
  <si>
    <t>f</t>
    <phoneticPr fontId="9"/>
  </si>
  <si>
    <t>g</t>
    <phoneticPr fontId="9"/>
  </si>
  <si>
    <t>ｈ</t>
    <phoneticPr fontId="9"/>
  </si>
  <si>
    <t>夏季</t>
    <rPh sb="0" eb="2">
      <t>カキ</t>
    </rPh>
    <phoneticPr fontId="9"/>
  </si>
  <si>
    <t>他季</t>
    <rPh sb="0" eb="1">
      <t>タ</t>
    </rPh>
    <rPh sb="1" eb="2">
      <t>キ</t>
    </rPh>
    <phoneticPr fontId="9"/>
  </si>
  <si>
    <t>瑞穂市アクアパークすなみ</t>
    <phoneticPr fontId="3"/>
  </si>
  <si>
    <t>（留意事項）</t>
    <rPh sb="1" eb="3">
      <t>リュウイ</t>
    </rPh>
    <rPh sb="3" eb="5">
      <t>ジコウ</t>
    </rPh>
    <phoneticPr fontId="9"/>
  </si>
  <si>
    <t>２　積算過程の各種単価については、小数点以下第2位まで使用すること。</t>
    <rPh sb="2" eb="4">
      <t>セキサン</t>
    </rPh>
    <rPh sb="4" eb="6">
      <t>カテイ</t>
    </rPh>
    <rPh sb="7" eb="8">
      <t>カク</t>
    </rPh>
    <rPh sb="8" eb="9">
      <t>シュ</t>
    </rPh>
    <rPh sb="9" eb="11">
      <t>タンカ</t>
    </rPh>
    <rPh sb="17" eb="20">
      <t>ショウスウテン</t>
    </rPh>
    <rPh sb="20" eb="22">
      <t>イカ</t>
    </rPh>
    <rPh sb="22" eb="23">
      <t>ダイ</t>
    </rPh>
    <rPh sb="24" eb="25">
      <t>イ</t>
    </rPh>
    <rPh sb="27" eb="29">
      <t>シヨウ</t>
    </rPh>
    <phoneticPr fontId="9"/>
  </si>
  <si>
    <t>３　基本料金(1)は、各月の力率を100%とし、力率割合係数を0.85（ｃ欄）として積算すること。</t>
    <rPh sb="2" eb="4">
      <t>キホン</t>
    </rPh>
    <rPh sb="4" eb="6">
      <t>リョウキン</t>
    </rPh>
    <rPh sb="11" eb="12">
      <t>カク</t>
    </rPh>
    <rPh sb="12" eb="13">
      <t>ツキ</t>
    </rPh>
    <rPh sb="14" eb="15">
      <t>チカラ</t>
    </rPh>
    <rPh sb="15" eb="16">
      <t>リツ</t>
    </rPh>
    <rPh sb="24" eb="25">
      <t>チカラ</t>
    </rPh>
    <rPh sb="25" eb="26">
      <t>リツ</t>
    </rPh>
    <rPh sb="26" eb="28">
      <t>ワリアイ</t>
    </rPh>
    <rPh sb="28" eb="30">
      <t>ケイスウ</t>
    </rPh>
    <rPh sb="37" eb="38">
      <t>ラン</t>
    </rPh>
    <rPh sb="42" eb="44">
      <t>セキサン</t>
    </rPh>
    <phoneticPr fontId="9"/>
  </si>
  <si>
    <t>４　基本料金（1）及び電力量料金（2）（３）は、計算後、小数点以下を切捨てること。</t>
    <rPh sb="2" eb="4">
      <t>キホン</t>
    </rPh>
    <rPh sb="4" eb="6">
      <t>リョウキン</t>
    </rPh>
    <rPh sb="9" eb="10">
      <t>オヨ</t>
    </rPh>
    <rPh sb="11" eb="13">
      <t>デンリョク</t>
    </rPh>
    <rPh sb="13" eb="14">
      <t>リョウ</t>
    </rPh>
    <rPh sb="14" eb="16">
      <t>リョウキン</t>
    </rPh>
    <rPh sb="24" eb="26">
      <t>ケイサン</t>
    </rPh>
    <rPh sb="26" eb="27">
      <t>ゴ</t>
    </rPh>
    <rPh sb="28" eb="31">
      <t>ショウスウテン</t>
    </rPh>
    <rPh sb="31" eb="33">
      <t>イカ</t>
    </rPh>
    <rPh sb="34" eb="35">
      <t>キ</t>
    </rPh>
    <rPh sb="35" eb="36">
      <t>ス</t>
    </rPh>
    <phoneticPr fontId="9"/>
  </si>
  <si>
    <t>５　入札金額の算定にあたっては、燃料費調整額、再生可能エネルギー発電促進賦課金は考慮しないこと。</t>
    <rPh sb="2" eb="4">
      <t>ニュウサツ</t>
    </rPh>
    <rPh sb="4" eb="5">
      <t>キン</t>
    </rPh>
    <rPh sb="5" eb="6">
      <t>ガク</t>
    </rPh>
    <rPh sb="7" eb="9">
      <t>サンテイ</t>
    </rPh>
    <rPh sb="16" eb="18">
      <t>ネンリョウ</t>
    </rPh>
    <rPh sb="18" eb="19">
      <t>ヒ</t>
    </rPh>
    <rPh sb="19" eb="21">
      <t>チョウセイ</t>
    </rPh>
    <rPh sb="21" eb="22">
      <t>ガク</t>
    </rPh>
    <rPh sb="23" eb="25">
      <t>サイセイ</t>
    </rPh>
    <rPh sb="25" eb="27">
      <t>カノウ</t>
    </rPh>
    <rPh sb="32" eb="34">
      <t>ハツデン</t>
    </rPh>
    <rPh sb="34" eb="36">
      <t>ソクシン</t>
    </rPh>
    <rPh sb="36" eb="39">
      <t>フカキン</t>
    </rPh>
    <rPh sb="40" eb="42">
      <t>コウリョ</t>
    </rPh>
    <phoneticPr fontId="9"/>
  </si>
  <si>
    <t>６　入札内訳書中の夏季とは毎年7月1日から9月30日までとし、他季は、夏季以外の期間を指す。</t>
    <rPh sb="2" eb="4">
      <t>ニュウサツ</t>
    </rPh>
    <rPh sb="4" eb="6">
      <t>ウチワケ</t>
    </rPh>
    <rPh sb="6" eb="8">
      <t>ショチュウ</t>
    </rPh>
    <rPh sb="9" eb="11">
      <t>カキ</t>
    </rPh>
    <rPh sb="13" eb="15">
      <t>マイトシ</t>
    </rPh>
    <rPh sb="16" eb="17">
      <t>ガツ</t>
    </rPh>
    <rPh sb="18" eb="19">
      <t>ニチ</t>
    </rPh>
    <rPh sb="22" eb="23">
      <t>ガツ</t>
    </rPh>
    <rPh sb="25" eb="26">
      <t>ニチ</t>
    </rPh>
    <rPh sb="31" eb="32">
      <t>タ</t>
    </rPh>
    <rPh sb="32" eb="33">
      <t>キ</t>
    </rPh>
    <rPh sb="35" eb="37">
      <t>カキ</t>
    </rPh>
    <rPh sb="37" eb="39">
      <t>イガイ</t>
    </rPh>
    <rPh sb="40" eb="42">
      <t>キカン</t>
    </rPh>
    <rPh sb="43" eb="44">
      <t>サ</t>
    </rPh>
    <phoneticPr fontId="9"/>
  </si>
  <si>
    <t>７　「重負荷」とは１０時から１７時までの時間を指す。「昼間」とは、８時から２２時までの時間であるが、「重負荷」を除く。「夜間」とは、「重負荷」及び「昼間」以外の時間を指す。</t>
    <rPh sb="3" eb="4">
      <t>ジュウ</t>
    </rPh>
    <rPh sb="4" eb="6">
      <t>フカ</t>
    </rPh>
    <rPh sb="11" eb="12">
      <t>ジ</t>
    </rPh>
    <rPh sb="16" eb="17">
      <t>ジ</t>
    </rPh>
    <rPh sb="20" eb="22">
      <t>ジカン</t>
    </rPh>
    <rPh sb="23" eb="24">
      <t>サ</t>
    </rPh>
    <rPh sb="27" eb="29">
      <t>ヒルマ</t>
    </rPh>
    <rPh sb="34" eb="35">
      <t>ジ</t>
    </rPh>
    <rPh sb="39" eb="40">
      <t>ジ</t>
    </rPh>
    <rPh sb="43" eb="45">
      <t>ジカン</t>
    </rPh>
    <rPh sb="51" eb="52">
      <t>ジュウ</t>
    </rPh>
    <rPh sb="52" eb="54">
      <t>フカ</t>
    </rPh>
    <rPh sb="56" eb="57">
      <t>ノゾ</t>
    </rPh>
    <rPh sb="60" eb="62">
      <t>ヤカン</t>
    </rPh>
    <rPh sb="67" eb="68">
      <t>ジュウ</t>
    </rPh>
    <rPh sb="68" eb="70">
      <t>フカ</t>
    </rPh>
    <rPh sb="71" eb="72">
      <t>オヨ</t>
    </rPh>
    <rPh sb="74" eb="76">
      <t>ヒルマ</t>
    </rPh>
    <rPh sb="77" eb="79">
      <t>イガイ</t>
    </rPh>
    <rPh sb="80" eb="82">
      <t>ジカン</t>
    </rPh>
    <rPh sb="83" eb="84">
      <t>サ</t>
    </rPh>
    <phoneticPr fontId="9"/>
  </si>
  <si>
    <t>基本料金額（円）
※小数点以下切捨て</t>
    <rPh sb="0" eb="2">
      <t>キホン</t>
    </rPh>
    <rPh sb="2" eb="4">
      <t>リョウキン</t>
    </rPh>
    <rPh sb="4" eb="5">
      <t>ガク</t>
    </rPh>
    <rPh sb="6" eb="7">
      <t>エン</t>
    </rPh>
    <rPh sb="10" eb="13">
      <t>ショウスウテン</t>
    </rPh>
    <rPh sb="13" eb="15">
      <t>イカ</t>
    </rPh>
    <rPh sb="15" eb="17">
      <t>キリス</t>
    </rPh>
    <phoneticPr fontId="9"/>
  </si>
  <si>
    <r>
      <rPr>
        <b/>
        <sz val="11"/>
        <rFont val="ＭＳ 明朝"/>
        <family val="1"/>
        <charset val="128"/>
      </rPr>
      <t>(1)</t>
    </r>
    <r>
      <rPr>
        <sz val="11"/>
        <rFont val="ＭＳ 明朝"/>
        <family val="1"/>
        <charset val="128"/>
      </rPr>
      <t>=(a×b×c×d）</t>
    </r>
    <phoneticPr fontId="9"/>
  </si>
  <si>
    <r>
      <rPr>
        <b/>
        <sz val="11"/>
        <rFont val="ＭＳ 明朝"/>
        <family val="1"/>
        <charset val="128"/>
      </rPr>
      <t>(2)</t>
    </r>
    <r>
      <rPr>
        <sz val="11"/>
        <rFont val="ＭＳ 明朝"/>
        <family val="1"/>
        <charset val="128"/>
      </rPr>
      <t>=e×f</t>
    </r>
    <phoneticPr fontId="9"/>
  </si>
  <si>
    <r>
      <rPr>
        <b/>
        <sz val="11"/>
        <rFont val="ＭＳ 明朝"/>
        <family val="1"/>
        <charset val="128"/>
      </rPr>
      <t>(3)</t>
    </r>
    <r>
      <rPr>
        <sz val="11"/>
        <rFont val="ＭＳ 明朝"/>
        <family val="1"/>
        <charset val="128"/>
      </rPr>
      <t>=g×h</t>
    </r>
    <phoneticPr fontId="9"/>
  </si>
  <si>
    <t>入札内訳書</t>
    <rPh sb="0" eb="2">
      <t>ニュウサツ</t>
    </rPh>
    <rPh sb="2" eb="5">
      <t>ウチワケショ</t>
    </rPh>
    <phoneticPr fontId="9"/>
  </si>
  <si>
    <t>小計
（年）</t>
    <rPh sb="0" eb="2">
      <t>ショウケイ</t>
    </rPh>
    <rPh sb="4" eb="5">
      <t>ネン</t>
    </rPh>
    <phoneticPr fontId="2"/>
  </si>
  <si>
    <t>合計
（総計）</t>
    <rPh sb="0" eb="2">
      <t>ゴウケイ</t>
    </rPh>
    <rPh sb="4" eb="6">
      <t>ソウケイ</t>
    </rPh>
    <phoneticPr fontId="2"/>
  </si>
  <si>
    <t>半年</t>
    <rPh sb="0" eb="2">
      <t>ハントシ</t>
    </rPh>
    <phoneticPr fontId="2"/>
  </si>
  <si>
    <t>半年</t>
    <rPh sb="0" eb="2">
      <t>ハントシ</t>
    </rPh>
    <phoneticPr fontId="3"/>
  </si>
  <si>
    <t>合計</t>
    <rPh sb="0" eb="2">
      <t>ゴウケイ</t>
    </rPh>
    <phoneticPr fontId="3"/>
  </si>
  <si>
    <t>様式第３号</t>
    <rPh sb="0" eb="2">
      <t>ヨウシキ</t>
    </rPh>
    <rPh sb="2" eb="3">
      <t>ダイ</t>
    </rPh>
    <rPh sb="4" eb="5">
      <t>ゴウ</t>
    </rPh>
    <phoneticPr fontId="2"/>
  </si>
  <si>
    <t>牛牧保育所</t>
    <phoneticPr fontId="2"/>
  </si>
  <si>
    <t>電気料金額
(円)
２年間</t>
    <rPh sb="0" eb="2">
      <t>デンキ</t>
    </rPh>
    <rPh sb="2" eb="4">
      <t>リョウキン</t>
    </rPh>
    <rPh sb="4" eb="5">
      <t>ガク</t>
    </rPh>
    <rPh sb="7" eb="8">
      <t>エン</t>
    </rPh>
    <rPh sb="11" eb="13">
      <t>ネンカン</t>
    </rPh>
    <phoneticPr fontId="9"/>
  </si>
  <si>
    <r>
      <rPr>
        <b/>
        <sz val="9"/>
        <rFont val="ＭＳ 明朝"/>
        <family val="1"/>
        <charset val="128"/>
      </rPr>
      <t>(4)</t>
    </r>
    <r>
      <rPr>
        <sz val="9"/>
        <rFont val="ＭＳ 明朝"/>
        <family val="1"/>
        <charset val="128"/>
      </rPr>
      <t>=｛(1)+(2)+(3)｝*2</t>
    </r>
    <phoneticPr fontId="9"/>
  </si>
  <si>
    <t>（５）</t>
    <phoneticPr fontId="2"/>
  </si>
  <si>
    <t>８　(5)の金額を入札書の金額欄に示すこと。</t>
    <rPh sb="6" eb="8">
      <t>キンガク</t>
    </rPh>
    <rPh sb="9" eb="11">
      <t>ニュウサツ</t>
    </rPh>
    <rPh sb="11" eb="12">
      <t>ショ</t>
    </rPh>
    <rPh sb="13" eb="15">
      <t>キンガク</t>
    </rPh>
    <rPh sb="15" eb="16">
      <t>ラン</t>
    </rPh>
    <rPh sb="17" eb="18">
      <t>シメ</t>
    </rPh>
    <phoneticPr fontId="9"/>
  </si>
  <si>
    <t>１　各種単価は、税抜単価とする。（入力箇所は単価欄（水色着色）のみ）</t>
    <rPh sb="2" eb="4">
      <t>カクシュ</t>
    </rPh>
    <rPh sb="4" eb="6">
      <t>タンカ</t>
    </rPh>
    <rPh sb="8" eb="9">
      <t>ゼイ</t>
    </rPh>
    <rPh sb="9" eb="10">
      <t>ヌ</t>
    </rPh>
    <rPh sb="10" eb="12">
      <t>タンカ</t>
    </rPh>
    <rPh sb="17" eb="19">
      <t>ニュウリョク</t>
    </rPh>
    <rPh sb="19" eb="21">
      <t>カショ</t>
    </rPh>
    <rPh sb="22" eb="24">
      <t>タンカ</t>
    </rPh>
    <rPh sb="24" eb="25">
      <t>ラン</t>
    </rPh>
    <rPh sb="26" eb="28">
      <t>ミズイロ</t>
    </rPh>
    <rPh sb="28" eb="30">
      <t>チャクショク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</si>
</sst>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2"/>
      <color theme="1"/>
      <name val="ＭＳ 明朝"/>
      <family val="2"/>
      <charset val="128"/>
    </font>
    <font>
      <sz val="12"/>
      <color theme="1"/>
      <name val="游ゴシック"/>
      <family val="3"/>
      <charset val="128"/>
      <scheme val="minor"/>
    </font>
    <font>
      <sz val="6"/>
      <name val="ＭＳ 明朝"/>
      <family val="2"/>
      <charset val="128"/>
    </font>
    <font>
      <sz val="6"/>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1"/>
      <name val="游ゴシック"/>
      <family val="2"/>
      <charset val="128"/>
      <scheme val="minor"/>
    </font>
    <font>
      <sz val="11"/>
      <name val="游ゴシック"/>
      <family val="3"/>
      <charset val="128"/>
      <scheme val="minor"/>
    </font>
    <font>
      <sz val="11"/>
      <name val="ＭＳ 明朝"/>
      <family val="1"/>
      <charset val="128"/>
    </font>
    <font>
      <sz val="6"/>
      <name val="ＭＳ Ｐゴシック"/>
      <family val="3"/>
      <charset val="128"/>
    </font>
    <font>
      <sz val="9"/>
      <color indexed="8"/>
      <name val="ＭＳ Ｐゴシック"/>
      <family val="3"/>
      <charset val="128"/>
    </font>
    <font>
      <sz val="14"/>
      <name val="ＭＳ 明朝"/>
      <family val="1"/>
      <charset val="128"/>
    </font>
    <font>
      <sz val="9"/>
      <name val="ＭＳ 明朝"/>
      <family val="1"/>
      <charset val="128"/>
    </font>
    <font>
      <sz val="10"/>
      <name val="ＭＳ 明朝"/>
      <family val="1"/>
      <charset val="128"/>
    </font>
    <font>
      <b/>
      <sz val="11"/>
      <name val="ＭＳ 明朝"/>
      <family val="1"/>
      <charset val="128"/>
    </font>
    <font>
      <sz val="8"/>
      <name val="游ゴシック"/>
      <family val="2"/>
      <charset val="128"/>
      <scheme val="minor"/>
    </font>
    <font>
      <sz val="8"/>
      <name val="游ゴシック"/>
      <family val="3"/>
      <charset val="128"/>
      <scheme val="minor"/>
    </font>
    <font>
      <sz val="11"/>
      <name val="ＭＳ Ｐゴシック"/>
      <family val="3"/>
      <charset val="128"/>
    </font>
    <font>
      <sz val="12"/>
      <color theme="1"/>
      <name val="ＭＳ 明朝"/>
      <family val="2"/>
      <charset val="128"/>
    </font>
    <font>
      <b/>
      <sz val="9"/>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indexed="64"/>
      </right>
      <top style="thin">
        <color auto="1"/>
      </top>
      <bottom/>
      <diagonal/>
    </border>
    <border>
      <left style="thin">
        <color auto="1"/>
      </left>
      <right/>
      <top style="thin">
        <color indexed="64"/>
      </top>
      <bottom style="medium">
        <color indexed="64"/>
      </bottom>
      <diagonal/>
    </border>
    <border>
      <left/>
      <right style="thin">
        <color auto="1"/>
      </right>
      <top style="thin">
        <color auto="1"/>
      </top>
      <bottom/>
      <diagonal/>
    </border>
    <border>
      <left style="thin">
        <color auto="1"/>
      </left>
      <right/>
      <top/>
      <bottom/>
      <diagonal/>
    </border>
    <border>
      <left/>
      <right style="thin">
        <color indexed="64"/>
      </right>
      <top/>
      <bottom/>
      <diagonal/>
    </border>
    <border>
      <left style="thin">
        <color auto="1"/>
      </left>
      <right style="thin">
        <color auto="1"/>
      </right>
      <top/>
      <bottom/>
      <diagonal/>
    </border>
    <border>
      <left/>
      <right style="thin">
        <color indexed="64"/>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auto="1"/>
      </top>
      <bottom/>
      <diagonal/>
    </border>
    <border>
      <left style="medium">
        <color indexed="64"/>
      </left>
      <right/>
      <top style="medium">
        <color indexed="64"/>
      </top>
      <bottom/>
      <diagonal/>
    </border>
    <border>
      <left/>
      <right style="thin">
        <color indexed="64"/>
      </right>
      <top style="medium">
        <color auto="1"/>
      </top>
      <bottom/>
      <diagonal/>
    </border>
    <border>
      <left style="medium">
        <color indexed="64"/>
      </left>
      <right style="medium">
        <color indexed="64"/>
      </right>
      <top/>
      <bottom style="medium">
        <color indexed="64"/>
      </bottom>
      <diagonal/>
    </border>
    <border>
      <left/>
      <right style="thin">
        <color indexed="64"/>
      </right>
      <top/>
      <bottom style="medium">
        <color auto="1"/>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diagonalUp="1">
      <left/>
      <right style="thin">
        <color indexed="64"/>
      </right>
      <top style="medium">
        <color indexed="64"/>
      </top>
      <bottom style="hair">
        <color indexed="64"/>
      </bottom>
      <diagonal style="thin">
        <color indexed="64"/>
      </diagonal>
    </border>
    <border diagonalUp="1">
      <left style="thin">
        <color indexed="64"/>
      </left>
      <right/>
      <top style="medium">
        <color indexed="64"/>
      </top>
      <bottom style="hair">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top/>
      <bottom style="thin">
        <color indexed="64"/>
      </bottom>
      <diagonal style="thin">
        <color indexed="64"/>
      </diagonal>
    </border>
    <border>
      <left/>
      <right style="thin">
        <color indexed="64"/>
      </right>
      <top/>
      <bottom style="hair">
        <color indexed="64"/>
      </bottom>
      <diagonal/>
    </border>
    <border>
      <left style="thin">
        <color indexed="64"/>
      </left>
      <right/>
      <top/>
      <bottom style="hair">
        <color indexed="64"/>
      </bottom>
      <diagonal/>
    </border>
    <border diagonalUp="1">
      <left/>
      <right style="thin">
        <color indexed="64"/>
      </right>
      <top/>
      <bottom style="hair">
        <color indexed="64"/>
      </bottom>
      <diagonal style="thin">
        <color indexed="64"/>
      </diagonal>
    </border>
    <border diagonalUp="1">
      <left style="thin">
        <color indexed="64"/>
      </left>
      <right/>
      <top/>
      <bottom style="hair">
        <color indexed="64"/>
      </bottom>
      <diagonal style="thin">
        <color indexed="64"/>
      </diagonal>
    </border>
    <border>
      <left/>
      <right style="medium">
        <color indexed="64"/>
      </right>
      <top style="thin">
        <color indexed="64"/>
      </top>
      <bottom/>
      <diagonal/>
    </border>
    <border>
      <left style="medium">
        <color indexed="64"/>
      </left>
      <right style="thin">
        <color indexed="64"/>
      </right>
      <top/>
      <bottom/>
      <diagonal/>
    </border>
    <border diagonalUp="1">
      <left/>
      <right style="thin">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diagonalUp="1">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38" fontId="18" fillId="0" borderId="0" applyFont="0" applyFill="0" applyBorder="0" applyAlignment="0" applyProtection="0">
      <alignment vertical="center"/>
    </xf>
  </cellStyleXfs>
  <cellXfs count="194">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1" xfId="0" applyFont="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3" fontId="4" fillId="0" borderId="1" xfId="1" applyNumberFormat="1" applyFont="1" applyBorder="1" applyAlignment="1">
      <alignment horizontal="right" vertical="center"/>
    </xf>
    <xf numFmtId="3" fontId="4" fillId="0" borderId="4" xfId="1" applyNumberFormat="1" applyFont="1" applyBorder="1" applyAlignment="1">
      <alignment horizontal="right" vertical="center"/>
    </xf>
    <xf numFmtId="0" fontId="1" fillId="0" borderId="1" xfId="0" applyFont="1" applyBorder="1" applyAlignment="1">
      <alignment horizontal="center" vertical="center" shrinkToFit="1"/>
    </xf>
    <xf numFmtId="176" fontId="1" fillId="0" borderId="1" xfId="0" applyNumberFormat="1" applyFont="1" applyBorder="1">
      <alignment vertical="center"/>
    </xf>
    <xf numFmtId="38" fontId="1" fillId="0" borderId="1" xfId="2" applyFont="1" applyBorder="1">
      <alignment vertical="center"/>
    </xf>
    <xf numFmtId="176" fontId="1" fillId="0" borderId="4" xfId="0" applyNumberFormat="1" applyFont="1" applyBorder="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center" vertical="center" shrinkToFi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6" fillId="0" borderId="0" xfId="1" applyFont="1">
      <alignment vertical="center"/>
    </xf>
    <xf numFmtId="0" fontId="7" fillId="0" borderId="2" xfId="1" applyFont="1" applyBorder="1" applyAlignment="1">
      <alignment vertical="center"/>
    </xf>
    <xf numFmtId="0" fontId="7" fillId="0" borderId="16" xfId="1" applyFont="1" applyBorder="1" applyAlignment="1">
      <alignment vertical="center"/>
    </xf>
    <xf numFmtId="0" fontId="7" fillId="0" borderId="17" xfId="1" applyFont="1" applyBorder="1" applyAlignment="1">
      <alignment vertical="center"/>
    </xf>
    <xf numFmtId="0" fontId="7" fillId="0" borderId="1" xfId="1" applyFont="1" applyBorder="1" applyAlignment="1">
      <alignment horizontal="center" vertical="center"/>
    </xf>
    <xf numFmtId="0" fontId="7" fillId="3" borderId="1" xfId="1" applyFont="1" applyFill="1" applyBorder="1" applyAlignment="1">
      <alignment horizontal="center" vertical="center"/>
    </xf>
    <xf numFmtId="0" fontId="7" fillId="0" borderId="0" xfId="1" applyFont="1" applyAlignment="1">
      <alignment horizontal="center" vertical="center"/>
    </xf>
    <xf numFmtId="0" fontId="7" fillId="0" borderId="1" xfId="1" applyFont="1" applyFill="1" applyBorder="1" applyAlignment="1">
      <alignment horizontal="center" vertical="center"/>
    </xf>
    <xf numFmtId="38" fontId="7" fillId="0" borderId="0" xfId="2" applyFont="1">
      <alignment vertical="center"/>
    </xf>
    <xf numFmtId="38" fontId="7" fillId="0" borderId="1" xfId="2" applyFont="1" applyBorder="1">
      <alignment vertical="center"/>
    </xf>
    <xf numFmtId="38" fontId="7" fillId="3" borderId="1" xfId="2" applyFont="1" applyFill="1" applyBorder="1">
      <alignment vertical="center"/>
    </xf>
    <xf numFmtId="38" fontId="7" fillId="0" borderId="2" xfId="2" applyFont="1" applyBorder="1" applyAlignment="1">
      <alignment vertical="center"/>
    </xf>
    <xf numFmtId="38" fontId="7" fillId="0" borderId="16" xfId="2" applyFont="1" applyBorder="1" applyAlignment="1">
      <alignment vertical="center"/>
    </xf>
    <xf numFmtId="38" fontId="7" fillId="0" borderId="16" xfId="2" applyFont="1" applyBorder="1">
      <alignment vertical="center"/>
    </xf>
    <xf numFmtId="38" fontId="7" fillId="0" borderId="6" xfId="2" applyFont="1" applyBorder="1">
      <alignment vertical="center"/>
    </xf>
    <xf numFmtId="38" fontId="7" fillId="0" borderId="12" xfId="2" applyFont="1" applyBorder="1">
      <alignment vertical="center"/>
    </xf>
    <xf numFmtId="38" fontId="7" fillId="3" borderId="1" xfId="2" applyFont="1" applyFill="1" applyBorder="1" applyAlignment="1">
      <alignment horizontal="center" vertical="center"/>
    </xf>
    <xf numFmtId="38" fontId="7" fillId="0" borderId="1" xfId="2" applyFont="1" applyBorder="1" applyAlignment="1">
      <alignment horizontal="center" vertical="center"/>
    </xf>
    <xf numFmtId="38" fontId="7" fillId="0" borderId="4" xfId="2" applyFont="1" applyBorder="1" applyAlignment="1">
      <alignment vertical="center"/>
    </xf>
    <xf numFmtId="38" fontId="7" fillId="0" borderId="1" xfId="2" applyFont="1" applyFill="1" applyBorder="1" applyAlignment="1">
      <alignment horizontal="center" vertical="center"/>
    </xf>
    <xf numFmtId="38" fontId="7" fillId="0" borderId="14" xfId="2" applyFont="1" applyFill="1" applyBorder="1" applyAlignment="1">
      <alignment horizontal="center" vertical="center"/>
    </xf>
    <xf numFmtId="38" fontId="7" fillId="0" borderId="2" xfId="2" applyFont="1" applyFill="1" applyBorder="1" applyAlignment="1">
      <alignment horizontal="center" vertical="center"/>
    </xf>
    <xf numFmtId="38" fontId="7" fillId="0" borderId="1" xfId="2" applyFont="1" applyFill="1" applyBorder="1">
      <alignment vertical="center"/>
    </xf>
    <xf numFmtId="38" fontId="7" fillId="0" borderId="2" xfId="2" applyFont="1" applyFill="1" applyBorder="1">
      <alignment vertical="center"/>
    </xf>
    <xf numFmtId="38" fontId="7" fillId="0" borderId="11" xfId="2" applyFont="1" applyBorder="1" applyAlignment="1">
      <alignment horizontal="right" vertical="center"/>
    </xf>
    <xf numFmtId="38" fontId="7" fillId="0" borderId="2" xfId="2" applyFont="1" applyBorder="1">
      <alignment vertical="center"/>
    </xf>
    <xf numFmtId="38" fontId="7" fillId="0" borderId="11" xfId="2" applyFont="1" applyBorder="1">
      <alignment vertical="center"/>
    </xf>
    <xf numFmtId="0" fontId="1" fillId="2" borderId="1" xfId="0" applyFont="1" applyFill="1" applyBorder="1" applyAlignment="1">
      <alignment horizontal="center" vertical="center" shrinkToFit="1"/>
    </xf>
    <xf numFmtId="38" fontId="7" fillId="0" borderId="0" xfId="2" applyFont="1" applyBorder="1">
      <alignment vertical="center"/>
    </xf>
    <xf numFmtId="0" fontId="1" fillId="0" borderId="1" xfId="0" applyFont="1" applyFill="1" applyBorder="1" applyAlignment="1">
      <alignment horizontal="center" vertical="center"/>
    </xf>
    <xf numFmtId="176" fontId="1" fillId="0" borderId="0" xfId="0" applyNumberFormat="1" applyFont="1" applyBorder="1">
      <alignment vertical="center"/>
    </xf>
    <xf numFmtId="38" fontId="8" fillId="0" borderId="0" xfId="3" applyNumberFormat="1" applyFont="1" applyFill="1" applyBorder="1" applyAlignment="1">
      <alignment vertical="center"/>
    </xf>
    <xf numFmtId="3" fontId="1" fillId="0" borderId="0" xfId="0" applyNumberFormat="1" applyFont="1">
      <alignment vertical="center"/>
    </xf>
    <xf numFmtId="176" fontId="0" fillId="0" borderId="0" xfId="0" applyNumberFormat="1">
      <alignment vertical="center"/>
    </xf>
    <xf numFmtId="38" fontId="7" fillId="3" borderId="0" xfId="2" applyFont="1" applyFill="1" applyBorder="1">
      <alignment vertical="center"/>
    </xf>
    <xf numFmtId="38" fontId="7" fillId="3" borderId="0" xfId="2" applyFont="1" applyFill="1">
      <alignment vertical="center"/>
    </xf>
    <xf numFmtId="0" fontId="8" fillId="0" borderId="0" xfId="3" applyFont="1" applyFill="1">
      <alignment vertical="center"/>
    </xf>
    <xf numFmtId="0" fontId="8" fillId="0" borderId="24" xfId="3" applyFont="1" applyFill="1" applyBorder="1" applyAlignment="1">
      <alignment horizontal="center" vertical="center" wrapText="1"/>
    </xf>
    <xf numFmtId="0" fontId="8" fillId="0" borderId="30" xfId="3" applyFont="1" applyFill="1" applyBorder="1" applyAlignment="1">
      <alignment horizontal="center" vertical="center" wrapText="1"/>
    </xf>
    <xf numFmtId="40" fontId="8" fillId="0" borderId="37" xfId="4" applyNumberFormat="1" applyFont="1" applyFill="1" applyBorder="1" applyAlignment="1">
      <alignment horizontal="center" vertical="center"/>
    </xf>
    <xf numFmtId="38" fontId="8" fillId="0" borderId="37" xfId="4" applyFont="1" applyFill="1" applyBorder="1" applyAlignment="1">
      <alignment vertical="center"/>
    </xf>
    <xf numFmtId="40" fontId="8" fillId="0" borderId="39" xfId="4" applyNumberFormat="1" applyFont="1" applyFill="1" applyBorder="1" applyAlignment="1">
      <alignment horizontal="center" vertical="center"/>
    </xf>
    <xf numFmtId="38" fontId="8" fillId="0" borderId="39" xfId="4" applyFont="1" applyFill="1" applyBorder="1" applyAlignment="1">
      <alignment vertical="center"/>
    </xf>
    <xf numFmtId="40" fontId="8" fillId="0" borderId="15" xfId="4" applyNumberFormat="1" applyFont="1" applyFill="1" applyBorder="1" applyAlignment="1">
      <alignment horizontal="center" vertical="center"/>
    </xf>
    <xf numFmtId="38" fontId="8" fillId="0" borderId="13" xfId="4" applyFont="1" applyFill="1" applyBorder="1" applyAlignment="1">
      <alignment vertical="center"/>
    </xf>
    <xf numFmtId="40" fontId="8" fillId="0" borderId="44" xfId="4" applyNumberFormat="1" applyFont="1" applyFill="1" applyBorder="1" applyAlignment="1">
      <alignment horizontal="center" vertical="center"/>
    </xf>
    <xf numFmtId="38" fontId="8" fillId="0" borderId="44" xfId="4" applyFont="1" applyFill="1" applyBorder="1" applyAlignment="1">
      <alignment vertical="center"/>
    </xf>
    <xf numFmtId="40" fontId="8" fillId="0" borderId="49" xfId="4" applyNumberFormat="1" applyFont="1" applyFill="1" applyBorder="1" applyAlignment="1">
      <alignment horizontal="center" vertical="center"/>
    </xf>
    <xf numFmtId="38" fontId="8" fillId="0" borderId="71" xfId="4" applyFont="1" applyFill="1" applyBorder="1" applyAlignment="1">
      <alignment vertical="center"/>
    </xf>
    <xf numFmtId="40" fontId="8" fillId="0" borderId="51" xfId="4" applyNumberFormat="1" applyFont="1" applyFill="1" applyBorder="1" applyAlignment="1">
      <alignment horizontal="center" vertical="center"/>
    </xf>
    <xf numFmtId="38" fontId="8" fillId="0" borderId="51" xfId="4" applyFont="1" applyFill="1" applyBorder="1" applyAlignment="1">
      <alignment vertical="center"/>
    </xf>
    <xf numFmtId="38" fontId="8" fillId="0" borderId="4" xfId="4" applyFont="1" applyFill="1" applyBorder="1" applyAlignment="1">
      <alignment vertical="center"/>
    </xf>
    <xf numFmtId="38" fontId="8" fillId="0" borderId="53" xfId="4" applyFont="1" applyFill="1" applyBorder="1" applyAlignment="1">
      <alignment vertical="center"/>
    </xf>
    <xf numFmtId="38" fontId="8" fillId="0" borderId="55" xfId="4" applyFont="1" applyFill="1" applyBorder="1" applyAlignment="1">
      <alignment vertical="center"/>
    </xf>
    <xf numFmtId="40" fontId="8" fillId="0" borderId="56" xfId="4" applyNumberFormat="1" applyFont="1" applyFill="1" applyBorder="1" applyAlignment="1">
      <alignment horizontal="center" vertical="center"/>
    </xf>
    <xf numFmtId="40" fontId="8" fillId="0" borderId="58" xfId="4" applyNumberFormat="1" applyFont="1" applyFill="1" applyBorder="1" applyAlignment="1">
      <alignment horizontal="center" vertical="center"/>
    </xf>
    <xf numFmtId="38" fontId="8" fillId="0" borderId="58" xfId="4" applyFont="1" applyFill="1" applyBorder="1" applyAlignment="1">
      <alignment vertical="center"/>
    </xf>
    <xf numFmtId="38" fontId="8" fillId="0" borderId="49" xfId="4" applyFont="1" applyFill="1" applyBorder="1" applyAlignment="1">
      <alignment vertical="center"/>
    </xf>
    <xf numFmtId="40" fontId="8" fillId="0" borderId="62" xfId="4" applyNumberFormat="1" applyFont="1" applyFill="1" applyBorder="1" applyAlignment="1">
      <alignment horizontal="center" vertical="center"/>
    </xf>
    <xf numFmtId="38" fontId="8" fillId="0" borderId="62" xfId="4" applyFont="1" applyFill="1" applyBorder="1" applyAlignment="1">
      <alignment vertical="center"/>
    </xf>
    <xf numFmtId="40" fontId="8" fillId="0" borderId="64" xfId="4" applyNumberFormat="1" applyFont="1" applyFill="1" applyBorder="1" applyAlignment="1">
      <alignment horizontal="center" vertical="center"/>
    </xf>
    <xf numFmtId="38" fontId="8" fillId="0" borderId="64" xfId="4" applyFont="1" applyFill="1" applyBorder="1" applyAlignment="1">
      <alignment vertical="center"/>
    </xf>
    <xf numFmtId="38" fontId="8" fillId="0" borderId="15" xfId="4" applyFont="1" applyFill="1" applyBorder="1" applyAlignment="1">
      <alignment vertical="center"/>
    </xf>
    <xf numFmtId="40" fontId="8" fillId="0" borderId="68" xfId="4" applyNumberFormat="1" applyFont="1" applyFill="1" applyBorder="1" applyAlignment="1">
      <alignment horizontal="center" vertical="center"/>
    </xf>
    <xf numFmtId="38" fontId="8" fillId="0" borderId="68" xfId="4" applyFont="1" applyFill="1" applyBorder="1" applyAlignment="1">
      <alignment vertical="center"/>
    </xf>
    <xf numFmtId="40" fontId="8" fillId="0" borderId="30" xfId="4" applyNumberFormat="1" applyFont="1" applyFill="1" applyBorder="1" applyAlignment="1">
      <alignment horizontal="center" vertical="center"/>
    </xf>
    <xf numFmtId="0" fontId="6" fillId="0" borderId="0" xfId="1" applyFont="1" applyFill="1">
      <alignment vertical="center"/>
    </xf>
    <xf numFmtId="0" fontId="11" fillId="0" borderId="0" xfId="3" applyFont="1" applyFill="1" applyAlignment="1">
      <alignment vertical="center"/>
    </xf>
    <xf numFmtId="0" fontId="8" fillId="0" borderId="19" xfId="3" applyFont="1" applyFill="1" applyBorder="1" applyAlignment="1">
      <alignment horizontal="left" vertical="center"/>
    </xf>
    <xf numFmtId="0" fontId="8" fillId="0" borderId="23" xfId="3" applyFont="1" applyFill="1" applyBorder="1" applyAlignment="1">
      <alignment horizontal="left" vertical="center"/>
    </xf>
    <xf numFmtId="0" fontId="12" fillId="0" borderId="25" xfId="3" applyFont="1" applyFill="1" applyBorder="1" applyAlignment="1">
      <alignment horizontal="center" vertical="center" wrapText="1"/>
    </xf>
    <xf numFmtId="0" fontId="8" fillId="0" borderId="26" xfId="3" applyFont="1" applyFill="1" applyBorder="1" applyAlignment="1">
      <alignment horizontal="center" vertical="center" wrapText="1"/>
    </xf>
    <xf numFmtId="0" fontId="13" fillId="0" borderId="19" xfId="3" applyFont="1" applyFill="1" applyBorder="1" applyAlignment="1">
      <alignment horizontal="center" vertical="center" wrapText="1"/>
    </xf>
    <xf numFmtId="0" fontId="8" fillId="0" borderId="12" xfId="3" applyFont="1" applyFill="1" applyBorder="1" applyAlignment="1">
      <alignment horizontal="center" vertical="center" wrapText="1"/>
    </xf>
    <xf numFmtId="0" fontId="13" fillId="0" borderId="23" xfId="3" applyFont="1" applyFill="1" applyBorder="1" applyAlignment="1">
      <alignment horizontal="center" vertical="center" wrapText="1"/>
    </xf>
    <xf numFmtId="0" fontId="8" fillId="0" borderId="29" xfId="3" applyFont="1" applyFill="1" applyBorder="1" applyAlignment="1">
      <alignment horizontal="left" vertical="center"/>
    </xf>
    <xf numFmtId="0" fontId="8" fillId="0" borderId="31" xfId="3" applyFont="1" applyFill="1" applyBorder="1" applyAlignment="1">
      <alignment horizontal="center" vertical="center" wrapText="1"/>
    </xf>
    <xf numFmtId="0" fontId="8" fillId="0" borderId="32" xfId="3" applyFont="1" applyFill="1" applyBorder="1" applyAlignment="1">
      <alignment horizontal="center" vertical="center" wrapText="1"/>
    </xf>
    <xf numFmtId="0" fontId="8" fillId="0" borderId="29" xfId="3" applyFont="1" applyFill="1" applyBorder="1" applyAlignment="1">
      <alignment horizontal="center" vertical="center"/>
    </xf>
    <xf numFmtId="0" fontId="8" fillId="0" borderId="31" xfId="3" applyFont="1" applyFill="1" applyBorder="1" applyAlignment="1">
      <alignment horizontal="center" vertical="center"/>
    </xf>
    <xf numFmtId="38" fontId="8" fillId="0" borderId="36" xfId="4" applyNumberFormat="1" applyFont="1" applyFill="1" applyBorder="1" applyAlignment="1">
      <alignment horizontal="right" vertical="center"/>
    </xf>
    <xf numFmtId="2" fontId="8" fillId="0" borderId="40" xfId="3" applyNumberFormat="1" applyFont="1" applyFill="1" applyBorder="1" applyAlignment="1" applyProtection="1">
      <alignment horizontal="right" vertical="center"/>
      <protection locked="0"/>
    </xf>
    <xf numFmtId="40" fontId="8" fillId="0" borderId="41" xfId="4" applyNumberFormat="1" applyFont="1" applyFill="1" applyBorder="1" applyAlignment="1">
      <alignment horizontal="right" vertical="center"/>
    </xf>
    <xf numFmtId="38" fontId="8" fillId="0" borderId="1" xfId="4" applyNumberFormat="1" applyFont="1" applyFill="1" applyBorder="1" applyAlignment="1">
      <alignment horizontal="right" vertical="center"/>
    </xf>
    <xf numFmtId="2" fontId="8" fillId="0" borderId="45" xfId="3" applyNumberFormat="1" applyFont="1" applyFill="1" applyBorder="1" applyAlignment="1" applyProtection="1">
      <alignment horizontal="right" vertical="center"/>
      <protection locked="0"/>
    </xf>
    <xf numFmtId="40" fontId="8" fillId="0" borderId="46" xfId="4" applyNumberFormat="1" applyFont="1" applyFill="1" applyBorder="1" applyAlignment="1">
      <alignment horizontal="right" vertical="center"/>
    </xf>
    <xf numFmtId="2" fontId="8" fillId="0" borderId="52" xfId="3" applyNumberFormat="1" applyFont="1" applyFill="1" applyBorder="1" applyAlignment="1" applyProtection="1">
      <alignment horizontal="right" vertical="center"/>
      <protection locked="0"/>
    </xf>
    <xf numFmtId="2" fontId="8" fillId="0" borderId="54" xfId="3" applyNumberFormat="1" applyFont="1" applyFill="1" applyBorder="1" applyAlignment="1" applyProtection="1">
      <alignment horizontal="right" vertical="center"/>
      <protection locked="0"/>
    </xf>
    <xf numFmtId="2" fontId="8" fillId="0" borderId="59" xfId="3" applyNumberFormat="1" applyFont="1" applyFill="1" applyBorder="1" applyAlignment="1" applyProtection="1">
      <alignment horizontal="right" vertical="center"/>
      <protection locked="0"/>
    </xf>
    <xf numFmtId="2" fontId="8" fillId="0" borderId="63" xfId="3" applyNumberFormat="1" applyFont="1" applyFill="1" applyBorder="1" applyAlignment="1" applyProtection="1">
      <alignment horizontal="right" vertical="center"/>
      <protection locked="0"/>
    </xf>
    <xf numFmtId="2" fontId="8" fillId="0" borderId="69" xfId="3" applyNumberFormat="1" applyFont="1" applyFill="1" applyBorder="1" applyAlignment="1" applyProtection="1">
      <alignment horizontal="right" vertical="center"/>
      <protection locked="0"/>
    </xf>
    <xf numFmtId="40" fontId="8" fillId="0" borderId="70" xfId="4" applyNumberFormat="1" applyFont="1" applyFill="1" applyBorder="1" applyAlignment="1">
      <alignment horizontal="right" vertical="center"/>
    </xf>
    <xf numFmtId="38" fontId="8" fillId="0" borderId="3" xfId="4" applyNumberFormat="1" applyFont="1" applyFill="1" applyBorder="1" applyAlignment="1">
      <alignment horizontal="right" vertical="center"/>
    </xf>
    <xf numFmtId="38" fontId="8" fillId="0" borderId="0" xfId="3" applyNumberFormat="1" applyFont="1" applyFill="1" applyBorder="1" applyAlignment="1">
      <alignment horizontal="left" vertical="center"/>
    </xf>
    <xf numFmtId="49" fontId="14" fillId="0" borderId="0" xfId="4" applyNumberFormat="1" applyFont="1" applyFill="1" applyBorder="1">
      <alignment vertical="center"/>
    </xf>
    <xf numFmtId="0" fontId="17" fillId="0" borderId="0" xfId="3" applyFont="1" applyFill="1" applyAlignment="1">
      <alignment horizontal="left" vertical="center"/>
    </xf>
    <xf numFmtId="0" fontId="11" fillId="0" borderId="0" xfId="3" applyFont="1" applyFill="1" applyAlignment="1">
      <alignment horizontal="left" vertical="center"/>
    </xf>
    <xf numFmtId="0" fontId="1" fillId="0" borderId="1" xfId="0" applyFont="1" applyFill="1" applyBorder="1" applyAlignment="1">
      <alignment horizontal="center" vertical="center"/>
    </xf>
    <xf numFmtId="3" fontId="4" fillId="2" borderId="1" xfId="1" applyNumberFormat="1" applyFont="1" applyFill="1" applyBorder="1" applyAlignment="1">
      <alignment horizontal="right" vertical="center"/>
    </xf>
    <xf numFmtId="38" fontId="8" fillId="0" borderId="73" xfId="4" applyFont="1" applyFill="1" applyBorder="1" applyAlignment="1">
      <alignment vertical="center"/>
    </xf>
    <xf numFmtId="38" fontId="0" fillId="0" borderId="1" xfId="5" applyFont="1" applyBorder="1">
      <alignment vertical="center"/>
    </xf>
    <xf numFmtId="0" fontId="1" fillId="0" borderId="1" xfId="0" applyFont="1" applyFill="1" applyBorder="1" applyAlignment="1">
      <alignment horizontal="center" vertical="center" shrinkToFit="1"/>
    </xf>
    <xf numFmtId="0" fontId="12" fillId="0" borderId="29" xfId="3" applyFont="1" applyFill="1" applyBorder="1" applyAlignment="1">
      <alignment horizontal="center" vertical="center"/>
    </xf>
    <xf numFmtId="0" fontId="8" fillId="4" borderId="25" xfId="3" applyFont="1" applyFill="1" applyBorder="1" applyAlignment="1">
      <alignment horizontal="center" vertical="center" wrapText="1"/>
    </xf>
    <xf numFmtId="0" fontId="8" fillId="4" borderId="31" xfId="3" applyFont="1" applyFill="1" applyBorder="1" applyAlignment="1">
      <alignment horizontal="center" vertical="center" wrapText="1"/>
    </xf>
    <xf numFmtId="2" fontId="8" fillId="4" borderId="38" xfId="3" applyNumberFormat="1" applyFont="1" applyFill="1" applyBorder="1" applyAlignment="1" applyProtection="1">
      <alignment horizontal="right" vertical="center"/>
      <protection locked="0"/>
    </xf>
    <xf numFmtId="2" fontId="8" fillId="4" borderId="7" xfId="3" applyNumberFormat="1" applyFont="1" applyFill="1" applyBorder="1" applyAlignment="1" applyProtection="1">
      <alignment horizontal="right" vertical="center"/>
      <protection locked="0"/>
    </xf>
    <xf numFmtId="2" fontId="8" fillId="4" borderId="50" xfId="3" applyNumberFormat="1" applyFont="1" applyFill="1" applyBorder="1" applyAlignment="1" applyProtection="1">
      <alignment horizontal="right" vertical="center"/>
      <protection locked="0"/>
    </xf>
    <xf numFmtId="2" fontId="8" fillId="4" borderId="12" xfId="3" applyNumberFormat="1" applyFont="1" applyFill="1" applyBorder="1" applyAlignment="1" applyProtection="1">
      <alignment horizontal="right" vertical="center"/>
      <protection locked="0"/>
    </xf>
    <xf numFmtId="2" fontId="8" fillId="4" borderId="57" xfId="3" applyNumberFormat="1" applyFont="1" applyFill="1" applyBorder="1" applyAlignment="1" applyProtection="1">
      <alignment horizontal="right" vertical="center"/>
      <protection locked="0"/>
    </xf>
    <xf numFmtId="2" fontId="8" fillId="4" borderId="65" xfId="3" applyNumberFormat="1" applyFont="1" applyFill="1" applyBorder="1" applyAlignment="1" applyProtection="1">
      <alignment horizontal="right" vertical="center"/>
      <protection locked="0"/>
    </xf>
    <xf numFmtId="2" fontId="8" fillId="4" borderId="31" xfId="3" applyNumberFormat="1" applyFont="1" applyFill="1" applyBorder="1" applyAlignment="1" applyProtection="1">
      <alignment horizontal="right" vertical="center"/>
      <protection locked="0"/>
    </xf>
    <xf numFmtId="38" fontId="8" fillId="0" borderId="0" xfId="3" quotePrefix="1" applyNumberFormat="1" applyFont="1" applyFill="1" applyBorder="1" applyAlignment="1">
      <alignment horizontal="right" vertical="center"/>
    </xf>
    <xf numFmtId="38" fontId="14" fillId="2" borderId="74" xfId="3"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38" fontId="7" fillId="0" borderId="9" xfId="2" applyFont="1" applyBorder="1" applyAlignment="1">
      <alignment horizontal="center" vertical="center"/>
    </xf>
    <xf numFmtId="38" fontId="7" fillId="0" borderId="14" xfId="2" applyFont="1" applyBorder="1" applyAlignment="1">
      <alignment horizontal="center" vertical="center"/>
    </xf>
    <xf numFmtId="38" fontId="7" fillId="0" borderId="4" xfId="2" applyFont="1" applyBorder="1" applyAlignment="1">
      <alignment horizontal="center" vertical="center"/>
    </xf>
    <xf numFmtId="38" fontId="7" fillId="0" borderId="9" xfId="2" applyFont="1" applyBorder="1" applyAlignment="1">
      <alignment horizontal="center" vertical="center" wrapText="1"/>
    </xf>
    <xf numFmtId="38" fontId="7" fillId="0" borderId="14" xfId="2" applyFont="1" applyBorder="1" applyAlignment="1">
      <alignment horizontal="center" vertical="center" wrapText="1"/>
    </xf>
    <xf numFmtId="38" fontId="7" fillId="0" borderId="4" xfId="2" applyFont="1" applyBorder="1" applyAlignment="1">
      <alignment horizontal="center" vertical="center" wrapText="1"/>
    </xf>
    <xf numFmtId="0" fontId="7" fillId="0" borderId="9" xfId="1" applyFont="1" applyBorder="1" applyAlignment="1">
      <alignment horizontal="center" vertical="center"/>
    </xf>
    <xf numFmtId="0" fontId="7" fillId="0" borderId="14" xfId="1" applyFont="1" applyBorder="1" applyAlignment="1">
      <alignment horizontal="center" vertical="center"/>
    </xf>
    <xf numFmtId="0" fontId="7" fillId="0" borderId="4" xfId="1" applyFont="1" applyBorder="1" applyAlignment="1">
      <alignment horizontal="center" vertical="center"/>
    </xf>
    <xf numFmtId="0" fontId="11" fillId="0" borderId="18" xfId="3" applyFont="1" applyFill="1" applyBorder="1" applyAlignment="1">
      <alignment horizontal="center" vertical="center"/>
    </xf>
    <xf numFmtId="0" fontId="8" fillId="0" borderId="20" xfId="3" applyFont="1" applyFill="1" applyBorder="1" applyAlignment="1">
      <alignment horizontal="center" vertical="center"/>
    </xf>
    <xf numFmtId="0" fontId="8" fillId="0" borderId="21" xfId="3" applyFont="1" applyFill="1" applyBorder="1" applyAlignment="1">
      <alignment horizontal="center" vertical="center"/>
    </xf>
    <xf numFmtId="0" fontId="8" fillId="0" borderId="22" xfId="3" applyFont="1" applyFill="1" applyBorder="1" applyAlignment="1">
      <alignment horizontal="center" vertical="center"/>
    </xf>
    <xf numFmtId="0" fontId="8" fillId="0" borderId="19" xfId="3" applyFont="1" applyFill="1" applyBorder="1" applyAlignment="1">
      <alignment horizontal="center" vertical="center" wrapText="1"/>
    </xf>
    <xf numFmtId="0" fontId="8" fillId="0" borderId="23" xfId="3" applyFont="1" applyFill="1" applyBorder="1" applyAlignment="1">
      <alignment horizontal="center" vertical="center" wrapText="1"/>
    </xf>
    <xf numFmtId="0" fontId="8" fillId="0" borderId="27" xfId="3" applyFont="1" applyFill="1" applyBorder="1" applyAlignment="1">
      <alignment horizontal="center" vertical="center" wrapText="1"/>
    </xf>
    <xf numFmtId="0" fontId="8" fillId="0" borderId="28" xfId="3" applyFont="1" applyFill="1" applyBorder="1" applyAlignment="1">
      <alignment horizontal="center" vertical="center" wrapText="1"/>
    </xf>
    <xf numFmtId="0" fontId="8" fillId="0" borderId="33" xfId="3" applyFont="1" applyFill="1" applyBorder="1" applyAlignment="1">
      <alignment horizontal="center" vertical="center"/>
    </xf>
    <xf numFmtId="0" fontId="8" fillId="0" borderId="30" xfId="3" applyFont="1" applyFill="1" applyBorder="1" applyAlignment="1">
      <alignment horizontal="center" vertical="center"/>
    </xf>
    <xf numFmtId="0" fontId="6" fillId="0" borderId="1" xfId="1" applyFont="1" applyFill="1" applyBorder="1" applyAlignment="1">
      <alignment horizontal="left" vertical="center" wrapText="1"/>
    </xf>
    <xf numFmtId="38" fontId="8" fillId="0" borderId="24" xfId="4" applyFont="1" applyFill="1" applyBorder="1" applyAlignment="1">
      <alignment vertical="center"/>
    </xf>
    <xf numFmtId="38" fontId="8" fillId="0" borderId="43" xfId="4" applyFont="1" applyFill="1" applyBorder="1" applyAlignment="1">
      <alignment vertical="center"/>
    </xf>
    <xf numFmtId="40" fontId="8" fillId="4" borderId="25" xfId="4" applyNumberFormat="1" applyFont="1" applyFill="1" applyBorder="1" applyAlignment="1" applyProtection="1">
      <alignment horizontal="right" vertical="center"/>
      <protection locked="0"/>
    </xf>
    <xf numFmtId="40" fontId="8" fillId="4" borderId="4" xfId="4" applyNumberFormat="1" applyFont="1" applyFill="1" applyBorder="1" applyAlignment="1" applyProtection="1">
      <alignment horizontal="right" vertical="center"/>
      <protection locked="0"/>
    </xf>
    <xf numFmtId="40" fontId="8" fillId="0" borderId="25" xfId="4" applyNumberFormat="1" applyFont="1" applyFill="1" applyBorder="1" applyAlignment="1">
      <alignment vertical="center"/>
    </xf>
    <xf numFmtId="40" fontId="8" fillId="0" borderId="4" xfId="4" applyNumberFormat="1" applyFont="1" applyFill="1" applyBorder="1" applyAlignment="1">
      <alignment vertical="center"/>
    </xf>
    <xf numFmtId="40" fontId="8" fillId="0" borderId="35" xfId="4" applyNumberFormat="1" applyFont="1" applyFill="1" applyBorder="1" applyAlignment="1">
      <alignment vertical="center"/>
    </xf>
    <xf numFmtId="40" fontId="8" fillId="0" borderId="2" xfId="4" applyNumberFormat="1" applyFont="1" applyFill="1" applyBorder="1" applyAlignment="1">
      <alignment vertical="center"/>
    </xf>
    <xf numFmtId="38" fontId="8" fillId="0" borderId="36" xfId="4" applyNumberFormat="1" applyFont="1" applyFill="1" applyBorder="1" applyAlignment="1">
      <alignment horizontal="right" vertical="center" wrapText="1"/>
    </xf>
    <xf numFmtId="38" fontId="8" fillId="0" borderId="1" xfId="4" applyNumberFormat="1" applyFont="1" applyFill="1" applyBorder="1" applyAlignment="1">
      <alignment horizontal="right" vertical="center" wrapText="1"/>
    </xf>
    <xf numFmtId="38" fontId="8" fillId="0" borderId="42" xfId="3" applyNumberFormat="1" applyFont="1" applyFill="1" applyBorder="1" applyAlignment="1">
      <alignment horizontal="right" vertical="center"/>
    </xf>
    <xf numFmtId="38" fontId="8" fillId="0" borderId="47" xfId="3" applyNumberFormat="1" applyFont="1" applyFill="1" applyBorder="1" applyAlignment="1">
      <alignment horizontal="right" vertical="center"/>
    </xf>
    <xf numFmtId="38" fontId="8" fillId="0" borderId="48" xfId="4" applyFont="1" applyFill="1" applyBorder="1" applyAlignment="1">
      <alignment vertical="center"/>
    </xf>
    <xf numFmtId="40" fontId="8" fillId="4" borderId="9" xfId="4" applyNumberFormat="1" applyFont="1" applyFill="1" applyBorder="1" applyAlignment="1" applyProtection="1">
      <alignment horizontal="right" vertical="center"/>
      <protection locked="0"/>
    </xf>
    <xf numFmtId="40" fontId="8" fillId="0" borderId="9" xfId="4" applyNumberFormat="1" applyFont="1" applyFill="1" applyBorder="1" applyAlignment="1">
      <alignment vertical="center"/>
    </xf>
    <xf numFmtId="40" fontId="8" fillId="4" borderId="14" xfId="4" applyNumberFormat="1" applyFont="1" applyFill="1" applyBorder="1" applyAlignment="1" applyProtection="1">
      <alignment horizontal="right" vertical="center"/>
      <protection locked="0"/>
    </xf>
    <xf numFmtId="40" fontId="8" fillId="0" borderId="14" xfId="4" applyNumberFormat="1" applyFont="1" applyFill="1" applyBorder="1" applyAlignment="1">
      <alignment vertical="center"/>
    </xf>
    <xf numFmtId="0" fontId="15" fillId="0" borderId="1" xfId="1" applyFont="1" applyFill="1" applyBorder="1" applyAlignment="1">
      <alignment horizontal="left" vertical="center" wrapText="1"/>
    </xf>
    <xf numFmtId="0" fontId="16" fillId="0" borderId="1" xfId="1" applyFont="1" applyFill="1" applyBorder="1" applyAlignment="1">
      <alignment horizontal="left" vertical="center" wrapText="1"/>
    </xf>
    <xf numFmtId="38" fontId="8" fillId="0" borderId="61" xfId="4" applyFont="1" applyFill="1" applyBorder="1" applyAlignment="1">
      <alignment vertical="center"/>
    </xf>
    <xf numFmtId="38" fontId="8" fillId="0" borderId="60" xfId="3" applyNumberFormat="1" applyFont="1" applyFill="1" applyBorder="1" applyAlignment="1">
      <alignment horizontal="right" vertical="center"/>
    </xf>
    <xf numFmtId="38" fontId="8" fillId="0" borderId="34" xfId="3" applyNumberFormat="1" applyFont="1" applyFill="1" applyBorder="1" applyAlignment="1">
      <alignment horizontal="right" vertical="center"/>
    </xf>
    <xf numFmtId="38" fontId="8" fillId="0" borderId="66" xfId="3" applyNumberFormat="1" applyFont="1" applyFill="1" applyBorder="1" applyAlignment="1">
      <alignment horizontal="right" vertical="center"/>
    </xf>
    <xf numFmtId="38" fontId="8" fillId="0" borderId="72" xfId="4" applyFont="1" applyFill="1" applyBorder="1" applyAlignment="1">
      <alignment vertical="center"/>
    </xf>
    <xf numFmtId="40" fontId="8" fillId="4" borderId="67" xfId="4" applyNumberFormat="1" applyFont="1" applyFill="1" applyBorder="1" applyAlignment="1" applyProtection="1">
      <alignment horizontal="right" vertical="center"/>
      <protection locked="0"/>
    </xf>
    <xf numFmtId="40" fontId="8" fillId="0" borderId="67" xfId="4" applyNumberFormat="1" applyFont="1" applyFill="1" applyBorder="1" applyAlignment="1">
      <alignment vertical="center"/>
    </xf>
    <xf numFmtId="40" fontId="8" fillId="0" borderId="5" xfId="4" applyNumberFormat="1" applyFont="1" applyFill="1" applyBorder="1" applyAlignment="1">
      <alignment vertical="center"/>
    </xf>
    <xf numFmtId="40" fontId="8" fillId="0" borderId="10" xfId="4" applyNumberFormat="1" applyFont="1" applyFill="1" applyBorder="1" applyAlignment="1">
      <alignment vertical="center"/>
    </xf>
    <xf numFmtId="38" fontId="8" fillId="0" borderId="3" xfId="4" applyNumberFormat="1" applyFont="1" applyFill="1" applyBorder="1" applyAlignment="1">
      <alignment horizontal="right" vertical="center" wrapText="1"/>
    </xf>
    <xf numFmtId="0" fontId="17" fillId="0" borderId="0" xfId="3" applyFont="1" applyFill="1" applyAlignment="1">
      <alignment horizontal="left" vertical="center"/>
    </xf>
    <xf numFmtId="0" fontId="17" fillId="0" borderId="0" xfId="3" applyFont="1" applyFill="1" applyAlignment="1">
      <alignment horizontal="left" vertical="center" wrapText="1"/>
    </xf>
  </cellXfs>
  <cellStyles count="6">
    <cellStyle name="桁区切り" xfId="5" builtinId="6"/>
    <cellStyle name="桁区切り 2" xfId="2" xr:uid="{00000000-0005-0000-0000-000000000000}"/>
    <cellStyle name="桁区切り 2 2" xfId="4" xr:uid="{00000000-0005-0000-0000-000001000000}"/>
    <cellStyle name="標準" xfId="0" builtinId="0"/>
    <cellStyle name="標準 3" xfId="3" xr:uid="{00000000-0005-0000-0000-000003000000}"/>
    <cellStyle name="標準 5"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AE47"/>
  <sheetViews>
    <sheetView view="pageBreakPreview" zoomScale="80" zoomScaleNormal="100" zoomScaleSheetLayoutView="80" workbookViewId="0">
      <pane xSplit="4" ySplit="5" topLeftCell="G6" activePane="bottomRight" state="frozen"/>
      <selection pane="topRight" activeCell="E1" sqref="E1"/>
      <selection pane="bottomLeft" activeCell="A6" sqref="A6"/>
      <selection pane="bottomRight" activeCell="Q44" sqref="Q44"/>
    </sheetView>
  </sheetViews>
  <sheetFormatPr defaultRowHeight="20" x14ac:dyDescent="0.2"/>
  <cols>
    <col min="1" max="1" width="6.5" customWidth="1"/>
    <col min="2" max="2" width="9.83203125" style="1" customWidth="1"/>
    <col min="3" max="3" width="19.25" style="1" customWidth="1"/>
    <col min="4" max="4" width="24.08203125" style="1" customWidth="1"/>
    <col min="5" max="6" width="14.58203125" style="1" hidden="1" customWidth="1"/>
    <col min="7" max="7" width="14.58203125" style="1" customWidth="1"/>
    <col min="8" max="12" width="9.75" style="1" bestFit="1" customWidth="1"/>
    <col min="13" max="13" width="9.83203125" style="1" customWidth="1"/>
    <col min="14" max="14" width="9.75" style="1" customWidth="1"/>
    <col min="15" max="16" width="9" style="1"/>
    <col min="17" max="17" width="9.75" style="1" bestFit="1" customWidth="1"/>
    <col min="18" max="18" width="9" style="1"/>
    <col min="19" max="19" width="10.5" style="1" bestFit="1" customWidth="1"/>
    <col min="20" max="20" width="11.5" customWidth="1"/>
    <col min="21" max="25" width="9.75" style="1" hidden="1" customWidth="1"/>
    <col min="26" max="26" width="9.83203125" style="1" hidden="1" customWidth="1"/>
    <col min="27" max="27" width="13.5" hidden="1" customWidth="1"/>
    <col min="28" max="29" width="11.5" customWidth="1"/>
  </cols>
  <sheetData>
    <row r="1" spans="1:31" x14ac:dyDescent="0.2">
      <c r="D1" s="1" t="s">
        <v>134</v>
      </c>
    </row>
    <row r="3" spans="1:31" ht="14.25" customHeight="1" x14ac:dyDescent="0.2">
      <c r="B3" s="16" t="s">
        <v>6</v>
      </c>
      <c r="C3" s="17"/>
      <c r="D3" s="135"/>
      <c r="E3" s="139" t="s">
        <v>7</v>
      </c>
      <c r="F3" s="139" t="s">
        <v>8</v>
      </c>
      <c r="G3" s="137" t="s">
        <v>83</v>
      </c>
      <c r="H3" s="134" t="s">
        <v>71</v>
      </c>
      <c r="I3" s="134" t="s">
        <v>72</v>
      </c>
      <c r="J3" s="134" t="s">
        <v>73</v>
      </c>
      <c r="K3" s="134" t="s">
        <v>74</v>
      </c>
      <c r="L3" s="134" t="s">
        <v>75</v>
      </c>
      <c r="M3" s="134" t="s">
        <v>76</v>
      </c>
      <c r="N3" s="134" t="s">
        <v>77</v>
      </c>
      <c r="O3" s="134" t="s">
        <v>78</v>
      </c>
      <c r="P3" s="134" t="s">
        <v>79</v>
      </c>
      <c r="Q3" s="134" t="s">
        <v>80</v>
      </c>
      <c r="R3" s="134" t="s">
        <v>81</v>
      </c>
      <c r="S3" s="134" t="s">
        <v>82</v>
      </c>
      <c r="T3" s="142" t="s">
        <v>170</v>
      </c>
      <c r="U3" s="134" t="s">
        <v>71</v>
      </c>
      <c r="V3" s="134" t="s">
        <v>72</v>
      </c>
      <c r="W3" s="134" t="s">
        <v>73</v>
      </c>
      <c r="X3" s="134" t="s">
        <v>74</v>
      </c>
      <c r="Y3" s="134" t="s">
        <v>75</v>
      </c>
      <c r="Z3" s="134" t="s">
        <v>76</v>
      </c>
      <c r="AA3" s="142" t="s">
        <v>171</v>
      </c>
      <c r="AB3" s="141" t="s">
        <v>136</v>
      </c>
      <c r="AC3" s="141" t="s">
        <v>137</v>
      </c>
    </row>
    <row r="4" spans="1:31" ht="19.5" customHeight="1" x14ac:dyDescent="0.2">
      <c r="B4" s="18"/>
      <c r="C4" s="19"/>
      <c r="D4" s="136"/>
      <c r="E4" s="140"/>
      <c r="F4" s="137"/>
      <c r="G4" s="138"/>
      <c r="H4" s="134"/>
      <c r="I4" s="134"/>
      <c r="J4" s="134"/>
      <c r="K4" s="134"/>
      <c r="L4" s="134"/>
      <c r="M4" s="134"/>
      <c r="N4" s="134"/>
      <c r="O4" s="134"/>
      <c r="P4" s="134"/>
      <c r="Q4" s="134"/>
      <c r="R4" s="134"/>
      <c r="S4" s="134"/>
      <c r="T4" s="141"/>
      <c r="U4" s="134"/>
      <c r="V4" s="134"/>
      <c r="W4" s="134"/>
      <c r="X4" s="134"/>
      <c r="Y4" s="134"/>
      <c r="Z4" s="134"/>
      <c r="AA4" s="141"/>
      <c r="AB4" s="141"/>
      <c r="AC4" s="141"/>
    </row>
    <row r="5" spans="1:31" ht="14.25" customHeight="1" x14ac:dyDescent="0.2">
      <c r="B5" s="3" t="s">
        <v>0</v>
      </c>
      <c r="C5" s="3" t="s">
        <v>1</v>
      </c>
      <c r="D5" s="3" t="s">
        <v>2</v>
      </c>
      <c r="E5" s="140"/>
      <c r="F5" s="4" t="s">
        <v>9</v>
      </c>
      <c r="G5" s="4"/>
      <c r="H5" s="5" t="s">
        <v>5</v>
      </c>
      <c r="I5" s="5" t="s">
        <v>5</v>
      </c>
      <c r="J5" s="5" t="s">
        <v>5</v>
      </c>
      <c r="K5" s="5" t="s">
        <v>5</v>
      </c>
      <c r="L5" s="5" t="s">
        <v>5</v>
      </c>
      <c r="M5" s="5" t="s">
        <v>5</v>
      </c>
      <c r="N5" s="5" t="s">
        <v>5</v>
      </c>
      <c r="O5" s="5" t="s">
        <v>5</v>
      </c>
      <c r="P5" s="5" t="s">
        <v>5</v>
      </c>
      <c r="Q5" s="5" t="s">
        <v>5</v>
      </c>
      <c r="R5" s="12" t="s">
        <v>5</v>
      </c>
      <c r="S5" s="12" t="s">
        <v>5</v>
      </c>
      <c r="T5" s="13" t="s">
        <v>5</v>
      </c>
      <c r="U5" s="117" t="s">
        <v>5</v>
      </c>
      <c r="V5" s="117" t="s">
        <v>5</v>
      </c>
      <c r="W5" s="117" t="s">
        <v>5</v>
      </c>
      <c r="X5" s="117" t="s">
        <v>5</v>
      </c>
      <c r="Y5" s="117" t="s">
        <v>5</v>
      </c>
      <c r="Z5" s="117" t="s">
        <v>5</v>
      </c>
      <c r="AA5" s="117" t="s">
        <v>5</v>
      </c>
      <c r="AB5" s="49" t="s">
        <v>5</v>
      </c>
      <c r="AC5" s="49" t="s">
        <v>5</v>
      </c>
    </row>
    <row r="6" spans="1:31" ht="18.75" customHeight="1" x14ac:dyDescent="0.2">
      <c r="A6">
        <v>26</v>
      </c>
      <c r="B6" s="3">
        <v>2010402</v>
      </c>
      <c r="C6" s="8" t="s">
        <v>3</v>
      </c>
      <c r="D6" s="8" t="s">
        <v>4</v>
      </c>
      <c r="E6" s="6" t="e">
        <f>#REF!</f>
        <v>#REF!</v>
      </c>
      <c r="F6" s="6" t="e">
        <f t="shared" ref="F6:F32" si="0">E6*2.6</f>
        <v>#REF!</v>
      </c>
      <c r="G6" s="6">
        <v>173</v>
      </c>
      <c r="H6" s="118">
        <v>20165</v>
      </c>
      <c r="I6" s="118">
        <v>18958</v>
      </c>
      <c r="J6" s="118">
        <v>25574</v>
      </c>
      <c r="K6" s="118">
        <v>41643</v>
      </c>
      <c r="L6" s="118">
        <v>39343</v>
      </c>
      <c r="M6" s="6">
        <v>32624</v>
      </c>
      <c r="N6" s="6">
        <v>21174</v>
      </c>
      <c r="O6" s="6">
        <v>21217</v>
      </c>
      <c r="P6" s="6">
        <v>31638</v>
      </c>
      <c r="Q6" s="6">
        <v>38286</v>
      </c>
      <c r="R6" s="10">
        <v>32635</v>
      </c>
      <c r="S6" s="10">
        <v>29790</v>
      </c>
      <c r="T6" s="11">
        <f>SUM(H6,I6,J6,K6,L6,M6,N6,O6,P6,Q6,R6,S6)</f>
        <v>353047</v>
      </c>
      <c r="U6" s="6">
        <v>23198</v>
      </c>
      <c r="V6" s="6">
        <v>23880</v>
      </c>
      <c r="W6" s="6">
        <v>30249</v>
      </c>
      <c r="X6" s="6">
        <v>38066</v>
      </c>
      <c r="Y6" s="6">
        <v>42824</v>
      </c>
      <c r="Z6" s="6">
        <v>34947</v>
      </c>
      <c r="AA6" s="11">
        <f>T6+U6+V6+W6+X6+Y6+Z6</f>
        <v>546211</v>
      </c>
      <c r="AB6" s="9">
        <f>K6+L6+M6</f>
        <v>113610</v>
      </c>
      <c r="AC6" s="9">
        <f>T6-AB6</f>
        <v>239437</v>
      </c>
      <c r="AE6" t="s">
        <v>92</v>
      </c>
    </row>
    <row r="7" spans="1:31" ht="18.75" customHeight="1" x14ac:dyDescent="0.2">
      <c r="A7">
        <v>7</v>
      </c>
      <c r="B7" s="3">
        <v>2010403</v>
      </c>
      <c r="C7" s="8" t="s">
        <v>22</v>
      </c>
      <c r="D7" s="8" t="s">
        <v>23</v>
      </c>
      <c r="E7" s="6" t="e">
        <f>#REF!</f>
        <v>#REF!</v>
      </c>
      <c r="F7" s="6" t="e">
        <f t="shared" si="0"/>
        <v>#REF!</v>
      </c>
      <c r="G7" s="6">
        <v>131</v>
      </c>
      <c r="H7" s="6">
        <v>10434</v>
      </c>
      <c r="I7" s="6">
        <v>9607</v>
      </c>
      <c r="J7" s="6">
        <v>13496</v>
      </c>
      <c r="K7" s="6">
        <v>23350</v>
      </c>
      <c r="L7" s="6">
        <v>23086</v>
      </c>
      <c r="M7" s="6">
        <v>19602</v>
      </c>
      <c r="N7" s="6">
        <v>11532</v>
      </c>
      <c r="O7" s="6">
        <v>11610</v>
      </c>
      <c r="P7" s="6">
        <v>16447</v>
      </c>
      <c r="Q7" s="6">
        <v>21434</v>
      </c>
      <c r="R7" s="10">
        <v>16897</v>
      </c>
      <c r="S7" s="10">
        <v>14959</v>
      </c>
      <c r="T7" s="11">
        <f t="shared" ref="T7:T32" si="1">SUM(H7,I7,J7,K7,L7,M7,N7,O7,P7,Q7,R7,S7)</f>
        <v>192454</v>
      </c>
      <c r="U7" s="6">
        <v>12116</v>
      </c>
      <c r="V7" s="6">
        <v>12574</v>
      </c>
      <c r="W7" s="6">
        <v>15480</v>
      </c>
      <c r="X7" s="6">
        <v>22435</v>
      </c>
      <c r="Y7" s="6">
        <v>24828</v>
      </c>
      <c r="Z7" s="6">
        <v>21224</v>
      </c>
      <c r="AA7" s="11">
        <f t="shared" ref="AA7:AA40" si="2">T7+U7+V7+W7+X7+Y7+Z7</f>
        <v>301111</v>
      </c>
      <c r="AB7" s="9">
        <f t="shared" ref="AB7:AB14" si="3">K7+L7+M7</f>
        <v>66038</v>
      </c>
      <c r="AC7" s="9">
        <f t="shared" ref="AC7:AC40" si="4">T7-AB7</f>
        <v>126416</v>
      </c>
      <c r="AE7" t="s">
        <v>92</v>
      </c>
    </row>
    <row r="8" spans="1:31" ht="18.75" customHeight="1" x14ac:dyDescent="0.2">
      <c r="A8">
        <v>29</v>
      </c>
      <c r="B8" s="3">
        <v>10030101</v>
      </c>
      <c r="C8" s="8" t="s">
        <v>66</v>
      </c>
      <c r="D8" s="8" t="s">
        <v>67</v>
      </c>
      <c r="E8" s="6" t="e">
        <f>#REF!</f>
        <v>#REF!</v>
      </c>
      <c r="F8" s="6" t="e">
        <f t="shared" si="0"/>
        <v>#REF!</v>
      </c>
      <c r="G8" s="6">
        <v>281</v>
      </c>
      <c r="H8" s="6">
        <v>18391</v>
      </c>
      <c r="I8" s="6">
        <v>20130</v>
      </c>
      <c r="J8" s="6">
        <v>28487</v>
      </c>
      <c r="K8" s="6">
        <v>35454</v>
      </c>
      <c r="L8" s="6">
        <v>17944</v>
      </c>
      <c r="M8" s="6">
        <v>36233</v>
      </c>
      <c r="N8" s="6">
        <v>23598</v>
      </c>
      <c r="O8" s="6">
        <v>19459</v>
      </c>
      <c r="P8" s="6">
        <v>27815</v>
      </c>
      <c r="Q8" s="6">
        <v>32662</v>
      </c>
      <c r="R8" s="10">
        <v>28196</v>
      </c>
      <c r="S8" s="10">
        <v>21716</v>
      </c>
      <c r="T8" s="11">
        <f t="shared" si="1"/>
        <v>310085</v>
      </c>
      <c r="U8" s="6">
        <v>19073</v>
      </c>
      <c r="V8" s="6">
        <v>20023</v>
      </c>
      <c r="W8" s="6">
        <v>22998</v>
      </c>
      <c r="X8" s="6">
        <v>29840</v>
      </c>
      <c r="Y8" s="6">
        <v>18543</v>
      </c>
      <c r="Z8" s="6">
        <v>36489</v>
      </c>
      <c r="AA8" s="11">
        <f t="shared" si="2"/>
        <v>457051</v>
      </c>
      <c r="AB8" s="9">
        <f t="shared" si="3"/>
        <v>89631</v>
      </c>
      <c r="AC8" s="9">
        <f t="shared" si="4"/>
        <v>220454</v>
      </c>
      <c r="AE8" t="s">
        <v>92</v>
      </c>
    </row>
    <row r="9" spans="1:31" ht="18.75" customHeight="1" x14ac:dyDescent="0.2">
      <c r="A9">
        <v>15</v>
      </c>
      <c r="B9" s="3">
        <v>10030102</v>
      </c>
      <c r="C9" s="8" t="s">
        <v>38</v>
      </c>
      <c r="D9" s="8" t="s">
        <v>39</v>
      </c>
      <c r="E9" s="6" t="e">
        <f>#REF!</f>
        <v>#REF!</v>
      </c>
      <c r="F9" s="6" t="e">
        <f t="shared" si="0"/>
        <v>#REF!</v>
      </c>
      <c r="G9" s="6">
        <v>186</v>
      </c>
      <c r="H9" s="6">
        <v>7657</v>
      </c>
      <c r="I9" s="6">
        <v>9062</v>
      </c>
      <c r="J9" s="6">
        <v>18219</v>
      </c>
      <c r="K9" s="6">
        <v>22799</v>
      </c>
      <c r="L9" s="6">
        <v>8835</v>
      </c>
      <c r="M9" s="6">
        <v>21633</v>
      </c>
      <c r="N9" s="6">
        <v>10170</v>
      </c>
      <c r="O9" s="6">
        <v>8516</v>
      </c>
      <c r="P9" s="6">
        <v>13414</v>
      </c>
      <c r="Q9" s="6">
        <v>15257</v>
      </c>
      <c r="R9" s="10">
        <v>12417</v>
      </c>
      <c r="S9" s="10">
        <v>9964</v>
      </c>
      <c r="T9" s="11">
        <f t="shared" si="1"/>
        <v>157943</v>
      </c>
      <c r="U9" s="6">
        <v>7308</v>
      </c>
      <c r="V9" s="6">
        <v>8525</v>
      </c>
      <c r="W9" s="6">
        <v>14225</v>
      </c>
      <c r="X9" s="6">
        <v>18964</v>
      </c>
      <c r="Y9" s="6">
        <v>7922</v>
      </c>
      <c r="Z9" s="6">
        <v>19407</v>
      </c>
      <c r="AA9" s="11">
        <f t="shared" si="2"/>
        <v>234294</v>
      </c>
      <c r="AB9" s="9">
        <f t="shared" si="3"/>
        <v>53267</v>
      </c>
      <c r="AC9" s="9">
        <f t="shared" si="4"/>
        <v>104676</v>
      </c>
      <c r="AE9" t="s">
        <v>92</v>
      </c>
    </row>
    <row r="10" spans="1:31" ht="18.75" customHeight="1" x14ac:dyDescent="0.2">
      <c r="A10">
        <v>30</v>
      </c>
      <c r="B10" s="3">
        <v>10030103</v>
      </c>
      <c r="C10" s="8" t="s">
        <v>68</v>
      </c>
      <c r="D10" s="8" t="s">
        <v>69</v>
      </c>
      <c r="E10" s="6" t="e">
        <f>#REF!</f>
        <v>#REF!</v>
      </c>
      <c r="F10" s="6" t="e">
        <f t="shared" si="0"/>
        <v>#REF!</v>
      </c>
      <c r="G10" s="6">
        <v>230</v>
      </c>
      <c r="H10" s="6">
        <v>11187</v>
      </c>
      <c r="I10" s="6">
        <v>13563</v>
      </c>
      <c r="J10" s="6">
        <v>22213</v>
      </c>
      <c r="K10" s="6">
        <v>25878</v>
      </c>
      <c r="L10" s="6">
        <v>8061</v>
      </c>
      <c r="M10" s="6">
        <v>27406</v>
      </c>
      <c r="N10" s="6">
        <v>17241</v>
      </c>
      <c r="O10" s="6">
        <v>12098</v>
      </c>
      <c r="P10" s="6">
        <v>18085</v>
      </c>
      <c r="Q10" s="6">
        <v>21763</v>
      </c>
      <c r="R10" s="10">
        <v>18686</v>
      </c>
      <c r="S10" s="10">
        <v>14543</v>
      </c>
      <c r="T10" s="11">
        <f t="shared" si="1"/>
        <v>210724</v>
      </c>
      <c r="U10" s="6">
        <v>10786</v>
      </c>
      <c r="V10" s="6">
        <v>12455</v>
      </c>
      <c r="W10" s="6">
        <v>18669</v>
      </c>
      <c r="X10" s="6">
        <v>22343</v>
      </c>
      <c r="Y10" s="6">
        <v>9279</v>
      </c>
      <c r="Z10" s="6">
        <v>26458</v>
      </c>
      <c r="AA10" s="11">
        <f t="shared" si="2"/>
        <v>310714</v>
      </c>
      <c r="AB10" s="9">
        <f t="shared" si="3"/>
        <v>61345</v>
      </c>
      <c r="AC10" s="9">
        <f t="shared" si="4"/>
        <v>149379</v>
      </c>
      <c r="AE10" t="s">
        <v>92</v>
      </c>
    </row>
    <row r="11" spans="1:31" ht="18.75" customHeight="1" x14ac:dyDescent="0.2">
      <c r="A11">
        <v>14</v>
      </c>
      <c r="B11" s="3">
        <v>10030104</v>
      </c>
      <c r="C11" s="8" t="s">
        <v>36</v>
      </c>
      <c r="D11" s="8" t="s">
        <v>37</v>
      </c>
      <c r="E11" s="6" t="e">
        <f>#REF!</f>
        <v>#REF!</v>
      </c>
      <c r="F11" s="6" t="e">
        <f t="shared" si="0"/>
        <v>#REF!</v>
      </c>
      <c r="G11" s="6">
        <v>174</v>
      </c>
      <c r="H11" s="6">
        <v>7167</v>
      </c>
      <c r="I11" s="6">
        <v>7744</v>
      </c>
      <c r="J11" s="6">
        <v>11852</v>
      </c>
      <c r="K11" s="6">
        <v>16034</v>
      </c>
      <c r="L11" s="6">
        <v>7966</v>
      </c>
      <c r="M11" s="6">
        <v>16715</v>
      </c>
      <c r="N11" s="6">
        <v>8709</v>
      </c>
      <c r="O11" s="6">
        <v>7263</v>
      </c>
      <c r="P11" s="6">
        <v>11109</v>
      </c>
      <c r="Q11" s="6">
        <v>13430</v>
      </c>
      <c r="R11" s="10">
        <v>11427</v>
      </c>
      <c r="S11" s="120">
        <v>8919</v>
      </c>
      <c r="T11" s="11">
        <f t="shared" si="1"/>
        <v>128335</v>
      </c>
      <c r="U11" s="6">
        <v>7162</v>
      </c>
      <c r="V11" s="6">
        <v>7938</v>
      </c>
      <c r="W11" s="6">
        <v>10725</v>
      </c>
      <c r="X11" s="6">
        <v>15487</v>
      </c>
      <c r="Y11" s="6">
        <v>8184</v>
      </c>
      <c r="Z11" s="6">
        <v>18256</v>
      </c>
      <c r="AA11" s="11">
        <f t="shared" si="2"/>
        <v>196087</v>
      </c>
      <c r="AB11" s="9">
        <f t="shared" si="3"/>
        <v>40715</v>
      </c>
      <c r="AC11" s="9">
        <f t="shared" si="4"/>
        <v>87620</v>
      </c>
      <c r="AE11" t="s">
        <v>92</v>
      </c>
    </row>
    <row r="12" spans="1:31" ht="18.75" customHeight="1" x14ac:dyDescent="0.2">
      <c r="A12">
        <v>2</v>
      </c>
      <c r="B12" s="3">
        <v>10030105</v>
      </c>
      <c r="C12" s="8" t="s">
        <v>12</v>
      </c>
      <c r="D12" s="8" t="s">
        <v>13</v>
      </c>
      <c r="E12" s="6" t="e">
        <f>#REF!</f>
        <v>#REF!</v>
      </c>
      <c r="F12" s="6" t="e">
        <f t="shared" si="0"/>
        <v>#REF!</v>
      </c>
      <c r="G12" s="6">
        <v>108</v>
      </c>
      <c r="H12" s="6">
        <v>6652</v>
      </c>
      <c r="I12" s="6">
        <v>7527</v>
      </c>
      <c r="J12" s="6">
        <v>9343</v>
      </c>
      <c r="K12" s="6">
        <v>11207</v>
      </c>
      <c r="L12" s="6">
        <v>6313</v>
      </c>
      <c r="M12" s="6">
        <v>13112</v>
      </c>
      <c r="N12" s="6">
        <v>8567</v>
      </c>
      <c r="O12" s="6">
        <v>6832</v>
      </c>
      <c r="P12" s="6">
        <v>9189</v>
      </c>
      <c r="Q12" s="6">
        <v>9615</v>
      </c>
      <c r="R12" s="10">
        <v>8100</v>
      </c>
      <c r="S12" s="10">
        <v>6595</v>
      </c>
      <c r="T12" s="11">
        <f t="shared" si="1"/>
        <v>103052</v>
      </c>
      <c r="U12" s="6">
        <v>7069</v>
      </c>
      <c r="V12" s="6">
        <v>7834</v>
      </c>
      <c r="W12" s="6">
        <v>9698</v>
      </c>
      <c r="X12" s="6">
        <v>12014</v>
      </c>
      <c r="Y12" s="6">
        <v>7075</v>
      </c>
      <c r="Z12" s="6">
        <v>12604</v>
      </c>
      <c r="AA12" s="11">
        <f t="shared" si="2"/>
        <v>159346</v>
      </c>
      <c r="AB12" s="9">
        <f t="shared" si="3"/>
        <v>30632</v>
      </c>
      <c r="AC12" s="9">
        <f t="shared" si="4"/>
        <v>72420</v>
      </c>
      <c r="AE12" t="s">
        <v>92</v>
      </c>
    </row>
    <row r="13" spans="1:31" ht="18.75" customHeight="1" x14ac:dyDescent="0.2">
      <c r="A13">
        <v>4</v>
      </c>
      <c r="B13" s="3">
        <v>10030106</v>
      </c>
      <c r="C13" s="8" t="s">
        <v>16</v>
      </c>
      <c r="D13" s="8" t="s">
        <v>17</v>
      </c>
      <c r="E13" s="6" t="e">
        <f>#REF!</f>
        <v>#REF!</v>
      </c>
      <c r="F13" s="6" t="e">
        <f t="shared" si="0"/>
        <v>#REF!</v>
      </c>
      <c r="G13" s="6">
        <v>99</v>
      </c>
      <c r="H13" s="6">
        <v>5906</v>
      </c>
      <c r="I13" s="6">
        <v>6622</v>
      </c>
      <c r="J13" s="6">
        <v>9504</v>
      </c>
      <c r="K13" s="6">
        <v>12867</v>
      </c>
      <c r="L13" s="6">
        <v>8618</v>
      </c>
      <c r="M13" s="6">
        <v>13489</v>
      </c>
      <c r="N13" s="6">
        <v>7701</v>
      </c>
      <c r="O13" s="6">
        <v>6012</v>
      </c>
      <c r="P13" s="6">
        <v>9734</v>
      </c>
      <c r="Q13" s="6">
        <v>12622</v>
      </c>
      <c r="R13" s="10">
        <v>10278</v>
      </c>
      <c r="S13" s="10">
        <v>7433</v>
      </c>
      <c r="T13" s="11">
        <f t="shared" si="1"/>
        <v>110786</v>
      </c>
      <c r="U13" s="6">
        <v>5972</v>
      </c>
      <c r="V13" s="6">
        <v>6707</v>
      </c>
      <c r="W13" s="6">
        <v>8717</v>
      </c>
      <c r="X13" s="6">
        <v>11140</v>
      </c>
      <c r="Y13" s="6">
        <v>5737</v>
      </c>
      <c r="Z13" s="6">
        <v>13170</v>
      </c>
      <c r="AA13" s="11">
        <f t="shared" si="2"/>
        <v>162229</v>
      </c>
      <c r="AB13" s="9">
        <f t="shared" si="3"/>
        <v>34974</v>
      </c>
      <c r="AC13" s="9">
        <f t="shared" si="4"/>
        <v>75812</v>
      </c>
      <c r="AE13" t="s">
        <v>92</v>
      </c>
    </row>
    <row r="14" spans="1:31" ht="18.75" customHeight="1" x14ac:dyDescent="0.2">
      <c r="A14">
        <v>12</v>
      </c>
      <c r="B14" s="3">
        <v>10030107</v>
      </c>
      <c r="C14" s="8" t="s">
        <v>32</v>
      </c>
      <c r="D14" s="8" t="s">
        <v>33</v>
      </c>
      <c r="E14" s="6" t="e">
        <f>#REF!</f>
        <v>#REF!</v>
      </c>
      <c r="F14" s="6" t="e">
        <f t="shared" si="0"/>
        <v>#REF!</v>
      </c>
      <c r="G14" s="6">
        <v>161</v>
      </c>
      <c r="H14" s="6">
        <v>6806</v>
      </c>
      <c r="I14" s="6">
        <v>7535</v>
      </c>
      <c r="J14" s="6">
        <v>12877</v>
      </c>
      <c r="K14" s="6">
        <v>18283</v>
      </c>
      <c r="L14" s="6">
        <v>6016</v>
      </c>
      <c r="M14" s="6">
        <v>19712</v>
      </c>
      <c r="N14" s="6">
        <v>9486</v>
      </c>
      <c r="O14" s="6">
        <v>7583</v>
      </c>
      <c r="P14" s="6">
        <v>12591</v>
      </c>
      <c r="Q14" s="6">
        <v>16783</v>
      </c>
      <c r="R14" s="10">
        <v>13291</v>
      </c>
      <c r="S14" s="10">
        <v>9591</v>
      </c>
      <c r="T14" s="11">
        <f t="shared" si="1"/>
        <v>140554</v>
      </c>
      <c r="U14" s="6">
        <v>6529</v>
      </c>
      <c r="V14" s="6">
        <v>7090</v>
      </c>
      <c r="W14" s="6">
        <v>11431</v>
      </c>
      <c r="X14" s="6">
        <v>15815</v>
      </c>
      <c r="Y14" s="6">
        <v>5875</v>
      </c>
      <c r="Z14" s="6">
        <v>20341</v>
      </c>
      <c r="AA14" s="11">
        <f t="shared" si="2"/>
        <v>207635</v>
      </c>
      <c r="AB14" s="9">
        <f t="shared" si="3"/>
        <v>44011</v>
      </c>
      <c r="AC14" s="9">
        <f t="shared" si="4"/>
        <v>96543</v>
      </c>
      <c r="AE14" t="s">
        <v>92</v>
      </c>
    </row>
    <row r="15" spans="1:31" ht="18.75" customHeight="1" x14ac:dyDescent="0.2">
      <c r="A15">
        <v>22</v>
      </c>
      <c r="B15" s="3">
        <v>10040101</v>
      </c>
      <c r="C15" s="8" t="s">
        <v>52</v>
      </c>
      <c r="D15" s="121" t="s">
        <v>53</v>
      </c>
      <c r="E15" s="6" t="e">
        <f>#REF!</f>
        <v>#REF!</v>
      </c>
      <c r="F15" s="6" t="e">
        <f t="shared" si="0"/>
        <v>#REF!</v>
      </c>
      <c r="G15" s="6">
        <v>290</v>
      </c>
      <c r="H15" s="6">
        <v>22525</v>
      </c>
      <c r="I15" s="6">
        <v>24607</v>
      </c>
      <c r="J15" s="6">
        <v>36424</v>
      </c>
      <c r="K15" s="6">
        <v>51360</v>
      </c>
      <c r="L15" s="6">
        <v>26124</v>
      </c>
      <c r="M15" s="6">
        <v>54319</v>
      </c>
      <c r="N15" s="6">
        <v>28086</v>
      </c>
      <c r="O15" s="6">
        <v>24578</v>
      </c>
      <c r="P15" s="6">
        <v>35097</v>
      </c>
      <c r="Q15" s="6">
        <v>40736</v>
      </c>
      <c r="R15" s="10">
        <v>35374</v>
      </c>
      <c r="S15" s="10">
        <v>25794</v>
      </c>
      <c r="T15" s="11">
        <f t="shared" si="1"/>
        <v>405024</v>
      </c>
      <c r="U15" s="6">
        <v>20301</v>
      </c>
      <c r="V15" s="6">
        <v>22749</v>
      </c>
      <c r="W15" s="6">
        <v>30743</v>
      </c>
      <c r="X15" s="6">
        <v>37072</v>
      </c>
      <c r="Y15" s="6">
        <v>18759</v>
      </c>
      <c r="Z15" s="6">
        <v>45553</v>
      </c>
      <c r="AA15" s="11">
        <f t="shared" si="2"/>
        <v>580201</v>
      </c>
      <c r="AB15" s="9">
        <f>K15+L15+M15</f>
        <v>131803</v>
      </c>
      <c r="AC15" s="9">
        <f t="shared" si="4"/>
        <v>273221</v>
      </c>
      <c r="AE15" t="s">
        <v>92</v>
      </c>
    </row>
    <row r="16" spans="1:31" ht="18.75" customHeight="1" x14ac:dyDescent="0.2">
      <c r="A16">
        <v>17</v>
      </c>
      <c r="B16" s="3">
        <v>10040102</v>
      </c>
      <c r="C16" s="8" t="s">
        <v>42</v>
      </c>
      <c r="D16" s="8" t="s">
        <v>43</v>
      </c>
      <c r="E16" s="6" t="e">
        <f>#REF!</f>
        <v>#REF!</v>
      </c>
      <c r="F16" s="6" t="e">
        <f t="shared" si="0"/>
        <v>#REF!</v>
      </c>
      <c r="G16" s="6">
        <v>214</v>
      </c>
      <c r="H16" s="6">
        <v>16265</v>
      </c>
      <c r="I16" s="6">
        <v>17321</v>
      </c>
      <c r="J16" s="6">
        <v>27329</v>
      </c>
      <c r="K16" s="6">
        <v>36484</v>
      </c>
      <c r="L16" s="6">
        <v>17420</v>
      </c>
      <c r="M16" s="6">
        <v>36735</v>
      </c>
      <c r="N16" s="6">
        <v>19917</v>
      </c>
      <c r="O16" s="6">
        <v>15823</v>
      </c>
      <c r="P16" s="6">
        <v>23312</v>
      </c>
      <c r="Q16" s="6">
        <v>29037</v>
      </c>
      <c r="R16" s="10">
        <v>25393</v>
      </c>
      <c r="S16" s="10">
        <v>17513</v>
      </c>
      <c r="T16" s="11">
        <f t="shared" si="1"/>
        <v>282549</v>
      </c>
      <c r="U16" s="6">
        <v>15977</v>
      </c>
      <c r="V16" s="6">
        <v>16954</v>
      </c>
      <c r="W16" s="6">
        <v>22173</v>
      </c>
      <c r="X16" s="6">
        <v>27770</v>
      </c>
      <c r="Y16" s="6">
        <v>13499</v>
      </c>
      <c r="Z16" s="6">
        <v>28586</v>
      </c>
      <c r="AA16" s="11">
        <f t="shared" si="2"/>
        <v>407508</v>
      </c>
      <c r="AB16" s="9">
        <f t="shared" ref="AB16:AB43" si="5">K16+L16+M16</f>
        <v>90639</v>
      </c>
      <c r="AC16" s="9">
        <f t="shared" si="4"/>
        <v>191910</v>
      </c>
      <c r="AE16" t="s">
        <v>92</v>
      </c>
    </row>
    <row r="17" spans="1:31" ht="18.75" customHeight="1" x14ac:dyDescent="0.2">
      <c r="A17">
        <v>18</v>
      </c>
      <c r="B17" s="3">
        <v>10070401</v>
      </c>
      <c r="C17" s="8" t="s">
        <v>44</v>
      </c>
      <c r="D17" s="8" t="s">
        <v>45</v>
      </c>
      <c r="E17" s="6" t="e">
        <f>#REF!</f>
        <v>#REF!</v>
      </c>
      <c r="F17" s="6" t="e">
        <f t="shared" si="0"/>
        <v>#REF!</v>
      </c>
      <c r="G17" s="6">
        <v>90</v>
      </c>
      <c r="H17" s="6">
        <v>2020</v>
      </c>
      <c r="I17" s="6">
        <v>2234</v>
      </c>
      <c r="J17" s="6">
        <v>1360</v>
      </c>
      <c r="K17" s="6">
        <v>1415</v>
      </c>
      <c r="L17" s="6">
        <v>1381</v>
      </c>
      <c r="M17" s="6">
        <v>1206</v>
      </c>
      <c r="N17" s="6">
        <v>1480</v>
      </c>
      <c r="O17" s="6">
        <v>1345</v>
      </c>
      <c r="P17" s="6">
        <v>1077</v>
      </c>
      <c r="Q17" s="6">
        <v>1196</v>
      </c>
      <c r="R17" s="10">
        <v>1184</v>
      </c>
      <c r="S17" s="10">
        <v>1284</v>
      </c>
      <c r="T17" s="11">
        <f t="shared" si="1"/>
        <v>17182</v>
      </c>
      <c r="U17" s="6">
        <v>1491</v>
      </c>
      <c r="V17" s="6">
        <v>2099</v>
      </c>
      <c r="W17" s="6">
        <v>1735</v>
      </c>
      <c r="X17" s="6">
        <v>1396</v>
      </c>
      <c r="Y17" s="6">
        <v>1921</v>
      </c>
      <c r="Z17" s="6">
        <v>1964</v>
      </c>
      <c r="AA17" s="11">
        <f t="shared" si="2"/>
        <v>27788</v>
      </c>
      <c r="AB17" s="9">
        <f t="shared" si="5"/>
        <v>4002</v>
      </c>
      <c r="AC17" s="9">
        <f t="shared" si="4"/>
        <v>13180</v>
      </c>
      <c r="AE17" t="s">
        <v>92</v>
      </c>
    </row>
    <row r="18" spans="1:31" ht="18.75" customHeight="1" x14ac:dyDescent="0.2">
      <c r="A18">
        <v>11</v>
      </c>
      <c r="B18" s="3">
        <v>10040103</v>
      </c>
      <c r="C18" s="8" t="s">
        <v>30</v>
      </c>
      <c r="D18" s="8" t="s">
        <v>31</v>
      </c>
      <c r="E18" s="6" t="e">
        <f>#REF!</f>
        <v>#REF!</v>
      </c>
      <c r="F18" s="6" t="e">
        <f t="shared" si="0"/>
        <v>#REF!</v>
      </c>
      <c r="G18" s="6">
        <v>215</v>
      </c>
      <c r="H18" s="6">
        <v>10563</v>
      </c>
      <c r="I18" s="6">
        <v>13047</v>
      </c>
      <c r="J18" s="6">
        <v>23996</v>
      </c>
      <c r="K18" s="6">
        <v>33383</v>
      </c>
      <c r="L18" s="6">
        <v>14502</v>
      </c>
      <c r="M18" s="6">
        <v>34994</v>
      </c>
      <c r="N18" s="6">
        <v>16856</v>
      </c>
      <c r="O18" s="6">
        <v>11871</v>
      </c>
      <c r="P18" s="6">
        <v>21252</v>
      </c>
      <c r="Q18" s="6">
        <v>23825</v>
      </c>
      <c r="R18" s="10">
        <v>20187</v>
      </c>
      <c r="S18" s="10">
        <v>14586</v>
      </c>
      <c r="T18" s="11">
        <f t="shared" si="1"/>
        <v>239062</v>
      </c>
      <c r="U18" s="6">
        <v>16119</v>
      </c>
      <c r="V18" s="6">
        <v>18729</v>
      </c>
      <c r="W18" s="6">
        <v>26176</v>
      </c>
      <c r="X18" s="6">
        <v>30171</v>
      </c>
      <c r="Y18" s="6">
        <v>11535</v>
      </c>
      <c r="Z18" s="6">
        <v>31645</v>
      </c>
      <c r="AA18" s="11">
        <f t="shared" si="2"/>
        <v>373437</v>
      </c>
      <c r="AB18" s="9">
        <f t="shared" si="5"/>
        <v>82879</v>
      </c>
      <c r="AC18" s="9">
        <f t="shared" si="4"/>
        <v>156183</v>
      </c>
      <c r="AE18" t="s">
        <v>92</v>
      </c>
    </row>
    <row r="19" spans="1:31" ht="18.75" customHeight="1" x14ac:dyDescent="0.2">
      <c r="A19">
        <v>19</v>
      </c>
      <c r="B19" s="3">
        <v>10050101</v>
      </c>
      <c r="C19" s="8" t="s">
        <v>46</v>
      </c>
      <c r="D19" s="8" t="s">
        <v>47</v>
      </c>
      <c r="E19" s="6" t="e">
        <f>#REF!</f>
        <v>#REF!</v>
      </c>
      <c r="F19" s="6" t="e">
        <f t="shared" si="0"/>
        <v>#REF!</v>
      </c>
      <c r="G19" s="6">
        <v>86</v>
      </c>
      <c r="H19" s="6">
        <v>2664</v>
      </c>
      <c r="I19" s="6">
        <v>2792</v>
      </c>
      <c r="J19" s="6">
        <v>5469</v>
      </c>
      <c r="K19" s="6">
        <v>9087</v>
      </c>
      <c r="L19" s="6">
        <v>3551</v>
      </c>
      <c r="M19" s="6">
        <v>7773</v>
      </c>
      <c r="N19" s="6">
        <v>3454</v>
      </c>
      <c r="O19" s="6">
        <v>2898</v>
      </c>
      <c r="P19" s="6">
        <v>5326</v>
      </c>
      <c r="Q19" s="6">
        <v>6811</v>
      </c>
      <c r="R19" s="10">
        <v>6087</v>
      </c>
      <c r="S19" s="10">
        <v>4210</v>
      </c>
      <c r="T19" s="11">
        <f t="shared" si="1"/>
        <v>60122</v>
      </c>
      <c r="U19" s="6">
        <v>2396</v>
      </c>
      <c r="V19" s="6">
        <v>2447</v>
      </c>
      <c r="W19" s="6">
        <v>4709</v>
      </c>
      <c r="X19" s="6">
        <v>8189</v>
      </c>
      <c r="Y19" s="6">
        <v>3429</v>
      </c>
      <c r="Z19" s="6">
        <v>6684</v>
      </c>
      <c r="AA19" s="11">
        <f t="shared" si="2"/>
        <v>87976</v>
      </c>
      <c r="AB19" s="9">
        <f t="shared" si="5"/>
        <v>20411</v>
      </c>
      <c r="AC19" s="9">
        <f t="shared" si="4"/>
        <v>39711</v>
      </c>
      <c r="AE19" t="s">
        <v>92</v>
      </c>
    </row>
    <row r="20" spans="1:31" ht="18.75" customHeight="1" x14ac:dyDescent="0.2">
      <c r="A20">
        <v>21</v>
      </c>
      <c r="B20" s="3">
        <v>3020405</v>
      </c>
      <c r="C20" s="8" t="s">
        <v>50</v>
      </c>
      <c r="D20" s="8" t="s">
        <v>51</v>
      </c>
      <c r="E20" s="6" t="e">
        <f>#REF!</f>
        <v>#REF!</v>
      </c>
      <c r="F20" s="6" t="e">
        <f t="shared" si="0"/>
        <v>#REF!</v>
      </c>
      <c r="G20" s="6">
        <v>213</v>
      </c>
      <c r="H20" s="6">
        <v>11753</v>
      </c>
      <c r="I20" s="6">
        <v>12441</v>
      </c>
      <c r="J20" s="6">
        <v>20752</v>
      </c>
      <c r="K20" s="6">
        <v>35580</v>
      </c>
      <c r="L20" s="6">
        <v>32400</v>
      </c>
      <c r="M20" s="6">
        <v>29775</v>
      </c>
      <c r="N20" s="6">
        <v>16332</v>
      </c>
      <c r="O20" s="6">
        <v>11265</v>
      </c>
      <c r="P20" s="6">
        <v>18733</v>
      </c>
      <c r="Q20" s="6">
        <v>24964</v>
      </c>
      <c r="R20" s="10">
        <v>19264</v>
      </c>
      <c r="S20" s="10">
        <v>15717</v>
      </c>
      <c r="T20" s="11">
        <f t="shared" si="1"/>
        <v>248976</v>
      </c>
      <c r="U20" s="6">
        <v>9817</v>
      </c>
      <c r="V20" s="6">
        <v>10673</v>
      </c>
      <c r="W20" s="6">
        <v>16693</v>
      </c>
      <c r="X20" s="6">
        <v>27622</v>
      </c>
      <c r="Y20" s="6">
        <v>32040</v>
      </c>
      <c r="Z20" s="6">
        <v>27014</v>
      </c>
      <c r="AA20" s="11">
        <f t="shared" si="2"/>
        <v>372835</v>
      </c>
      <c r="AB20" s="9">
        <f t="shared" si="5"/>
        <v>97755</v>
      </c>
      <c r="AC20" s="9">
        <f t="shared" si="4"/>
        <v>151221</v>
      </c>
      <c r="AE20" t="s">
        <v>92</v>
      </c>
    </row>
    <row r="21" spans="1:31" ht="18.75" customHeight="1" x14ac:dyDescent="0.2">
      <c r="A21">
        <v>16</v>
      </c>
      <c r="B21" s="3">
        <v>3020403</v>
      </c>
      <c r="C21" s="8" t="s">
        <v>40</v>
      </c>
      <c r="D21" s="8" t="s">
        <v>41</v>
      </c>
      <c r="E21" s="6" t="e">
        <f>#REF!</f>
        <v>#REF!</v>
      </c>
      <c r="F21" s="6" t="e">
        <f t="shared" si="0"/>
        <v>#REF!</v>
      </c>
      <c r="G21" s="6">
        <v>56</v>
      </c>
      <c r="H21" s="6">
        <v>2576</v>
      </c>
      <c r="I21" s="6">
        <v>2504</v>
      </c>
      <c r="J21" s="6">
        <v>4002</v>
      </c>
      <c r="K21" s="6">
        <v>7302</v>
      </c>
      <c r="L21" s="6">
        <v>6715</v>
      </c>
      <c r="M21" s="6">
        <v>5911</v>
      </c>
      <c r="N21" s="6">
        <v>3189</v>
      </c>
      <c r="O21" s="6">
        <v>2798</v>
      </c>
      <c r="P21" s="6">
        <v>4906</v>
      </c>
      <c r="Q21" s="6">
        <v>6282</v>
      </c>
      <c r="R21" s="10">
        <v>5080</v>
      </c>
      <c r="S21" s="10">
        <v>3690</v>
      </c>
      <c r="T21" s="11">
        <f t="shared" si="1"/>
        <v>54955</v>
      </c>
      <c r="U21" s="6">
        <v>2659</v>
      </c>
      <c r="V21" s="6">
        <v>2826</v>
      </c>
      <c r="W21" s="6">
        <v>3534</v>
      </c>
      <c r="X21" s="6">
        <v>5871</v>
      </c>
      <c r="Y21" s="6">
        <v>6086</v>
      </c>
      <c r="Z21" s="6">
        <v>5133</v>
      </c>
      <c r="AA21" s="11">
        <f t="shared" si="2"/>
        <v>81064</v>
      </c>
      <c r="AB21" s="9">
        <f t="shared" si="5"/>
        <v>19928</v>
      </c>
      <c r="AC21" s="9">
        <f t="shared" si="4"/>
        <v>35027</v>
      </c>
      <c r="AE21" t="s">
        <v>92</v>
      </c>
    </row>
    <row r="22" spans="1:31" ht="18.75" customHeight="1" x14ac:dyDescent="0.2">
      <c r="A22">
        <v>20</v>
      </c>
      <c r="B22" s="3">
        <v>3020404</v>
      </c>
      <c r="C22" s="8" t="s">
        <v>48</v>
      </c>
      <c r="D22" s="8" t="s">
        <v>49</v>
      </c>
      <c r="E22" s="6" t="e">
        <f>#REF!</f>
        <v>#REF!</v>
      </c>
      <c r="F22" s="6" t="e">
        <f t="shared" si="0"/>
        <v>#REF!</v>
      </c>
      <c r="G22" s="6">
        <v>65</v>
      </c>
      <c r="H22" s="6">
        <v>2846</v>
      </c>
      <c r="I22" s="6">
        <v>3019</v>
      </c>
      <c r="J22" s="6">
        <v>5477</v>
      </c>
      <c r="K22" s="6">
        <v>11374</v>
      </c>
      <c r="L22" s="6">
        <v>9936</v>
      </c>
      <c r="M22" s="6">
        <v>8172</v>
      </c>
      <c r="N22" s="6">
        <v>3698</v>
      </c>
      <c r="O22" s="6">
        <v>2846</v>
      </c>
      <c r="P22" s="6">
        <v>5372</v>
      </c>
      <c r="Q22" s="6">
        <v>7003</v>
      </c>
      <c r="R22" s="10">
        <v>5711</v>
      </c>
      <c r="S22" s="10">
        <v>4404</v>
      </c>
      <c r="T22" s="11">
        <f t="shared" si="1"/>
        <v>69858</v>
      </c>
      <c r="U22" s="6">
        <v>2766</v>
      </c>
      <c r="V22" s="6">
        <v>3217</v>
      </c>
      <c r="W22" s="6">
        <v>5256</v>
      </c>
      <c r="X22" s="6">
        <v>9458</v>
      </c>
      <c r="Y22" s="6">
        <v>10527</v>
      </c>
      <c r="Z22" s="6">
        <v>7672</v>
      </c>
      <c r="AA22" s="11">
        <f t="shared" si="2"/>
        <v>108754</v>
      </c>
      <c r="AB22" s="9">
        <f t="shared" si="5"/>
        <v>29482</v>
      </c>
      <c r="AC22" s="9">
        <f t="shared" si="4"/>
        <v>40376</v>
      </c>
      <c r="AE22" t="s">
        <v>92</v>
      </c>
    </row>
    <row r="23" spans="1:31" ht="18.75" customHeight="1" x14ac:dyDescent="0.2">
      <c r="A23">
        <v>31</v>
      </c>
      <c r="B23" s="3">
        <v>3020408</v>
      </c>
      <c r="C23" s="8" t="s">
        <v>70</v>
      </c>
      <c r="D23" s="8" t="s">
        <v>176</v>
      </c>
      <c r="E23" s="6" t="e">
        <f>#REF!</f>
        <v>#REF!</v>
      </c>
      <c r="F23" s="6" t="e">
        <f t="shared" si="0"/>
        <v>#REF!</v>
      </c>
      <c r="G23" s="6">
        <v>109</v>
      </c>
      <c r="H23" s="6">
        <v>8030</v>
      </c>
      <c r="I23" s="6">
        <v>8226</v>
      </c>
      <c r="J23" s="6">
        <v>10993</v>
      </c>
      <c r="K23" s="6">
        <v>16194</v>
      </c>
      <c r="L23" s="6">
        <v>14448</v>
      </c>
      <c r="M23" s="6">
        <v>12877</v>
      </c>
      <c r="N23" s="6">
        <v>8919</v>
      </c>
      <c r="O23" s="6">
        <v>8105</v>
      </c>
      <c r="P23" s="6">
        <v>11245</v>
      </c>
      <c r="Q23" s="6">
        <v>13378</v>
      </c>
      <c r="R23" s="10">
        <v>11074</v>
      </c>
      <c r="S23" s="10">
        <v>10251</v>
      </c>
      <c r="T23" s="11">
        <f t="shared" si="1"/>
        <v>133740</v>
      </c>
      <c r="U23" s="6">
        <v>8278</v>
      </c>
      <c r="V23" s="6">
        <v>8303</v>
      </c>
      <c r="W23" s="6">
        <v>10553</v>
      </c>
      <c r="X23" s="6">
        <v>15446</v>
      </c>
      <c r="Y23" s="6">
        <v>16190</v>
      </c>
      <c r="Z23" s="6">
        <v>13347</v>
      </c>
      <c r="AA23" s="11">
        <f t="shared" si="2"/>
        <v>205857</v>
      </c>
      <c r="AB23" s="9">
        <f t="shared" si="5"/>
        <v>43519</v>
      </c>
      <c r="AC23" s="9">
        <f t="shared" si="4"/>
        <v>90221</v>
      </c>
      <c r="AE23" t="s">
        <v>92</v>
      </c>
    </row>
    <row r="24" spans="1:31" ht="19.5" customHeight="1" x14ac:dyDescent="0.2">
      <c r="A24">
        <v>1</v>
      </c>
      <c r="B24" s="3">
        <v>3020409</v>
      </c>
      <c r="C24" s="8" t="s">
        <v>10</v>
      </c>
      <c r="D24" s="8" t="s">
        <v>11</v>
      </c>
      <c r="E24" s="6" t="e">
        <f>#REF!</f>
        <v>#REF!</v>
      </c>
      <c r="F24" s="6" t="e">
        <f t="shared" si="0"/>
        <v>#REF!</v>
      </c>
      <c r="G24" s="7">
        <v>35</v>
      </c>
      <c r="H24" s="7">
        <v>1605</v>
      </c>
      <c r="I24" s="7">
        <v>1424</v>
      </c>
      <c r="J24" s="7">
        <v>2001</v>
      </c>
      <c r="K24" s="7">
        <v>3650</v>
      </c>
      <c r="L24" s="7">
        <v>3462</v>
      </c>
      <c r="M24" s="7">
        <v>2788</v>
      </c>
      <c r="N24" s="7">
        <v>1501</v>
      </c>
      <c r="O24" s="7">
        <v>1690</v>
      </c>
      <c r="P24" s="7">
        <v>2631</v>
      </c>
      <c r="Q24" s="7">
        <v>3616</v>
      </c>
      <c r="R24" s="10">
        <v>2998</v>
      </c>
      <c r="S24" s="10">
        <v>2561</v>
      </c>
      <c r="T24" s="11">
        <f t="shared" si="1"/>
        <v>29927</v>
      </c>
      <c r="U24" s="7">
        <v>1599</v>
      </c>
      <c r="V24" s="7">
        <v>1483</v>
      </c>
      <c r="W24" s="7">
        <v>1862</v>
      </c>
      <c r="X24" s="7">
        <v>3304</v>
      </c>
      <c r="Y24" s="7">
        <v>3752</v>
      </c>
      <c r="Z24" s="7">
        <v>2801</v>
      </c>
      <c r="AA24" s="11">
        <f t="shared" si="2"/>
        <v>44728</v>
      </c>
      <c r="AB24" s="9">
        <f t="shared" si="5"/>
        <v>9900</v>
      </c>
      <c r="AC24" s="9">
        <f t="shared" si="4"/>
        <v>20027</v>
      </c>
      <c r="AE24" t="s">
        <v>92</v>
      </c>
    </row>
    <row r="25" spans="1:31" ht="18.75" customHeight="1" x14ac:dyDescent="0.2">
      <c r="A25">
        <v>3</v>
      </c>
      <c r="B25" s="3">
        <v>3020410</v>
      </c>
      <c r="C25" s="8" t="s">
        <v>14</v>
      </c>
      <c r="D25" s="121" t="s">
        <v>15</v>
      </c>
      <c r="E25" s="6" t="e">
        <f>#REF!</f>
        <v>#REF!</v>
      </c>
      <c r="F25" s="6" t="e">
        <f t="shared" si="0"/>
        <v>#REF!</v>
      </c>
      <c r="G25" s="6">
        <v>64</v>
      </c>
      <c r="H25" s="6">
        <v>2833</v>
      </c>
      <c r="I25" s="6">
        <v>2978</v>
      </c>
      <c r="J25" s="6">
        <v>4689</v>
      </c>
      <c r="K25" s="6">
        <v>8786</v>
      </c>
      <c r="L25" s="6">
        <v>7739</v>
      </c>
      <c r="M25" s="6">
        <v>6368</v>
      </c>
      <c r="N25" s="6">
        <v>3488</v>
      </c>
      <c r="O25" s="6">
        <v>3052</v>
      </c>
      <c r="P25" s="6">
        <v>4308</v>
      </c>
      <c r="Q25" s="6">
        <v>5571</v>
      </c>
      <c r="R25" s="10">
        <v>4593</v>
      </c>
      <c r="S25" s="10">
        <v>3875</v>
      </c>
      <c r="T25" s="11">
        <f t="shared" si="1"/>
        <v>58280</v>
      </c>
      <c r="U25" s="6">
        <v>2867</v>
      </c>
      <c r="V25" s="6">
        <v>3373</v>
      </c>
      <c r="W25" s="6">
        <v>4600</v>
      </c>
      <c r="X25" s="6">
        <v>7609</v>
      </c>
      <c r="Y25" s="6">
        <v>7853</v>
      </c>
      <c r="Z25" s="6">
        <v>6230</v>
      </c>
      <c r="AA25" s="11">
        <f t="shared" si="2"/>
        <v>90812</v>
      </c>
      <c r="AB25" s="9">
        <f t="shared" si="5"/>
        <v>22893</v>
      </c>
      <c r="AC25" s="9">
        <f t="shared" si="4"/>
        <v>35387</v>
      </c>
      <c r="AE25" t="s">
        <v>92</v>
      </c>
    </row>
    <row r="26" spans="1:31" ht="18.75" customHeight="1" x14ac:dyDescent="0.2">
      <c r="A26">
        <v>13</v>
      </c>
      <c r="B26" s="3">
        <v>3020411</v>
      </c>
      <c r="C26" s="8" t="s">
        <v>34</v>
      </c>
      <c r="D26" s="8" t="s">
        <v>35</v>
      </c>
      <c r="E26" s="6" t="e">
        <f>#REF!</f>
        <v>#REF!</v>
      </c>
      <c r="F26" s="6" t="e">
        <f t="shared" si="0"/>
        <v>#REF!</v>
      </c>
      <c r="G26" s="6">
        <v>65</v>
      </c>
      <c r="H26" s="6">
        <v>3724</v>
      </c>
      <c r="I26" s="6">
        <v>3542</v>
      </c>
      <c r="J26" s="6">
        <v>6070</v>
      </c>
      <c r="K26" s="6">
        <v>11885</v>
      </c>
      <c r="L26" s="6">
        <v>10213</v>
      </c>
      <c r="M26" s="6">
        <v>8559</v>
      </c>
      <c r="N26" s="6">
        <v>4486</v>
      </c>
      <c r="O26" s="6">
        <v>4159</v>
      </c>
      <c r="P26" s="6">
        <v>6231</v>
      </c>
      <c r="Q26" s="6">
        <v>7850</v>
      </c>
      <c r="R26" s="10">
        <v>6306</v>
      </c>
      <c r="S26" s="10">
        <v>5523</v>
      </c>
      <c r="T26" s="11">
        <f t="shared" si="1"/>
        <v>78548</v>
      </c>
      <c r="U26" s="6">
        <v>3252</v>
      </c>
      <c r="V26" s="6">
        <v>3607</v>
      </c>
      <c r="W26" s="6">
        <v>5661</v>
      </c>
      <c r="X26" s="6">
        <v>9727</v>
      </c>
      <c r="Y26" s="6">
        <v>10617</v>
      </c>
      <c r="Z26" s="6">
        <v>8275</v>
      </c>
      <c r="AA26" s="11">
        <f t="shared" si="2"/>
        <v>119687</v>
      </c>
      <c r="AB26" s="9">
        <f t="shared" si="5"/>
        <v>30657</v>
      </c>
      <c r="AC26" s="9">
        <f t="shared" si="4"/>
        <v>47891</v>
      </c>
      <c r="AE26" t="s">
        <v>92</v>
      </c>
    </row>
    <row r="27" spans="1:31" ht="18.75" customHeight="1" x14ac:dyDescent="0.2">
      <c r="A27">
        <v>28</v>
      </c>
      <c r="B27" s="3">
        <v>10060601</v>
      </c>
      <c r="C27" s="8" t="s">
        <v>64</v>
      </c>
      <c r="D27" s="8" t="s">
        <v>65</v>
      </c>
      <c r="E27" s="6" t="e">
        <f>#REF!</f>
        <v>#REF!</v>
      </c>
      <c r="F27" s="6" t="e">
        <f t="shared" si="0"/>
        <v>#REF!</v>
      </c>
      <c r="G27" s="6">
        <v>452</v>
      </c>
      <c r="H27" s="6">
        <v>37844</v>
      </c>
      <c r="I27" s="6">
        <v>50122</v>
      </c>
      <c r="J27" s="10">
        <v>66929</v>
      </c>
      <c r="K27" s="10">
        <v>104292</v>
      </c>
      <c r="L27" s="6">
        <v>97559</v>
      </c>
      <c r="M27" s="10">
        <v>78860</v>
      </c>
      <c r="N27" s="6">
        <v>54296</v>
      </c>
      <c r="O27" s="6">
        <v>44231</v>
      </c>
      <c r="P27" s="6">
        <v>56766</v>
      </c>
      <c r="Q27" s="120">
        <v>64152</v>
      </c>
      <c r="R27" s="6">
        <v>53123</v>
      </c>
      <c r="S27" s="120">
        <v>45750</v>
      </c>
      <c r="T27" s="11">
        <f t="shared" si="1"/>
        <v>753924</v>
      </c>
      <c r="U27" s="6">
        <v>26548</v>
      </c>
      <c r="V27" s="6">
        <v>47928</v>
      </c>
      <c r="W27" s="6">
        <v>60258</v>
      </c>
      <c r="X27" s="6">
        <v>97254</v>
      </c>
      <c r="Y27" s="6">
        <v>92050</v>
      </c>
      <c r="Z27" s="6">
        <v>84616</v>
      </c>
      <c r="AA27" s="11">
        <f t="shared" si="2"/>
        <v>1162578</v>
      </c>
      <c r="AB27" s="9">
        <f t="shared" si="5"/>
        <v>280711</v>
      </c>
      <c r="AC27" s="9">
        <f t="shared" si="4"/>
        <v>473213</v>
      </c>
      <c r="AE27" t="s">
        <v>92</v>
      </c>
    </row>
    <row r="28" spans="1:31" ht="18.75" customHeight="1" x14ac:dyDescent="0.2">
      <c r="A28">
        <v>27</v>
      </c>
      <c r="B28" s="3">
        <v>10060402</v>
      </c>
      <c r="C28" s="8" t="s">
        <v>62</v>
      </c>
      <c r="D28" s="8" t="s">
        <v>63</v>
      </c>
      <c r="E28" s="6" t="e">
        <f>#REF!</f>
        <v>#REF!</v>
      </c>
      <c r="F28" s="6" t="e">
        <f t="shared" si="0"/>
        <v>#REF!</v>
      </c>
      <c r="G28" s="6">
        <v>72</v>
      </c>
      <c r="H28" s="6">
        <v>9430</v>
      </c>
      <c r="I28" s="6">
        <v>10694</v>
      </c>
      <c r="J28" s="6">
        <v>16150</v>
      </c>
      <c r="K28" s="6">
        <v>19007</v>
      </c>
      <c r="L28" s="6">
        <v>19729</v>
      </c>
      <c r="M28" s="6">
        <v>18065</v>
      </c>
      <c r="N28" s="6">
        <v>13701</v>
      </c>
      <c r="O28" s="6">
        <v>12909</v>
      </c>
      <c r="P28" s="6">
        <v>13122</v>
      </c>
      <c r="Q28" s="6">
        <v>14371</v>
      </c>
      <c r="R28" s="10">
        <v>14874</v>
      </c>
      <c r="S28" s="10">
        <v>13044</v>
      </c>
      <c r="T28" s="11">
        <f t="shared" si="1"/>
        <v>175096</v>
      </c>
      <c r="U28" s="6">
        <v>9556</v>
      </c>
      <c r="V28" s="6">
        <v>10904</v>
      </c>
      <c r="W28" s="6">
        <v>14832</v>
      </c>
      <c r="X28" s="6">
        <v>17267</v>
      </c>
      <c r="Y28" s="6">
        <v>19673</v>
      </c>
      <c r="Z28" s="6">
        <v>17328</v>
      </c>
      <c r="AA28" s="11">
        <f t="shared" si="2"/>
        <v>264656</v>
      </c>
      <c r="AB28" s="9">
        <f t="shared" si="5"/>
        <v>56801</v>
      </c>
      <c r="AC28" s="9">
        <f t="shared" si="4"/>
        <v>118295</v>
      </c>
      <c r="AE28" t="s">
        <v>92</v>
      </c>
    </row>
    <row r="29" spans="1:31" ht="18.75" customHeight="1" x14ac:dyDescent="0.2">
      <c r="A29">
        <v>25</v>
      </c>
      <c r="B29" s="3">
        <v>10060502</v>
      </c>
      <c r="C29" s="8" t="s">
        <v>58</v>
      </c>
      <c r="D29" s="8" t="s">
        <v>59</v>
      </c>
      <c r="E29" s="6" t="e">
        <f>#REF!</f>
        <v>#REF!</v>
      </c>
      <c r="F29" s="6" t="e">
        <f t="shared" si="0"/>
        <v>#REF!</v>
      </c>
      <c r="G29" s="6">
        <v>55</v>
      </c>
      <c r="H29" s="6">
        <v>8380</v>
      </c>
      <c r="I29" s="6">
        <v>9846</v>
      </c>
      <c r="J29" s="6">
        <v>12581</v>
      </c>
      <c r="K29" s="6">
        <v>13652</v>
      </c>
      <c r="L29" s="6">
        <v>15716</v>
      </c>
      <c r="M29" s="6">
        <v>13609</v>
      </c>
      <c r="N29" s="6">
        <v>10387</v>
      </c>
      <c r="O29" s="6">
        <v>8017</v>
      </c>
      <c r="P29" s="6">
        <v>9511</v>
      </c>
      <c r="Q29" s="6">
        <v>11737</v>
      </c>
      <c r="R29" s="10">
        <v>11177</v>
      </c>
      <c r="S29" s="10">
        <v>10425</v>
      </c>
      <c r="T29" s="11">
        <f t="shared" si="1"/>
        <v>135038</v>
      </c>
      <c r="U29" s="6">
        <v>9015</v>
      </c>
      <c r="V29" s="6">
        <v>8467</v>
      </c>
      <c r="W29" s="6">
        <v>11606</v>
      </c>
      <c r="X29" s="6">
        <v>15185</v>
      </c>
      <c r="Y29" s="6">
        <v>16368</v>
      </c>
      <c r="Z29" s="6">
        <v>13582</v>
      </c>
      <c r="AA29" s="11">
        <f t="shared" si="2"/>
        <v>209261</v>
      </c>
      <c r="AB29" s="9">
        <f t="shared" si="5"/>
        <v>42977</v>
      </c>
      <c r="AC29" s="9">
        <f t="shared" si="4"/>
        <v>92061</v>
      </c>
      <c r="AE29" t="s">
        <v>92</v>
      </c>
    </row>
    <row r="30" spans="1:31" ht="18.75" customHeight="1" x14ac:dyDescent="0.2">
      <c r="A30">
        <v>8</v>
      </c>
      <c r="B30" s="3">
        <v>10060503</v>
      </c>
      <c r="C30" s="8" t="s">
        <v>24</v>
      </c>
      <c r="D30" s="8" t="s">
        <v>25</v>
      </c>
      <c r="E30" s="6" t="e">
        <f>#REF!</f>
        <v>#REF!</v>
      </c>
      <c r="F30" s="6" t="e">
        <f t="shared" si="0"/>
        <v>#REF!</v>
      </c>
      <c r="G30" s="6">
        <v>52</v>
      </c>
      <c r="H30" s="6">
        <v>5137</v>
      </c>
      <c r="I30" s="6">
        <v>5576</v>
      </c>
      <c r="J30" s="10">
        <v>5594</v>
      </c>
      <c r="K30" s="10">
        <v>6674</v>
      </c>
      <c r="L30" s="6">
        <v>7509</v>
      </c>
      <c r="M30" s="10">
        <v>6884</v>
      </c>
      <c r="N30" s="6">
        <v>6566</v>
      </c>
      <c r="O30" s="6">
        <v>6063</v>
      </c>
      <c r="P30" s="6">
        <v>6166</v>
      </c>
      <c r="Q30" s="120">
        <v>6463</v>
      </c>
      <c r="R30" s="6">
        <v>5947</v>
      </c>
      <c r="S30" s="120">
        <v>5566</v>
      </c>
      <c r="T30" s="11">
        <f t="shared" si="1"/>
        <v>74145</v>
      </c>
      <c r="U30" s="6">
        <v>5529</v>
      </c>
      <c r="V30" s="6">
        <v>5471</v>
      </c>
      <c r="W30" s="6">
        <v>6684</v>
      </c>
      <c r="X30" s="6">
        <v>8092</v>
      </c>
      <c r="Y30" s="6">
        <v>7842</v>
      </c>
      <c r="Z30" s="6">
        <v>7173</v>
      </c>
      <c r="AA30" s="11">
        <f t="shared" si="2"/>
        <v>114936</v>
      </c>
      <c r="AB30" s="9">
        <f t="shared" si="5"/>
        <v>21067</v>
      </c>
      <c r="AC30" s="9">
        <f t="shared" si="4"/>
        <v>53078</v>
      </c>
      <c r="AE30" t="s">
        <v>92</v>
      </c>
    </row>
    <row r="31" spans="1:31" ht="18.75" customHeight="1" x14ac:dyDescent="0.2">
      <c r="A31">
        <v>10</v>
      </c>
      <c r="B31" s="3">
        <v>10070502</v>
      </c>
      <c r="C31" s="8" t="s">
        <v>28</v>
      </c>
      <c r="D31" s="8" t="s">
        <v>29</v>
      </c>
      <c r="E31" s="6" t="e">
        <f>#REF!</f>
        <v>#REF!</v>
      </c>
      <c r="F31" s="6" t="e">
        <f t="shared" si="0"/>
        <v>#REF!</v>
      </c>
      <c r="G31" s="6">
        <v>532</v>
      </c>
      <c r="H31" s="6">
        <v>51946</v>
      </c>
      <c r="I31" s="6">
        <v>60619</v>
      </c>
      <c r="J31" s="10">
        <v>77744</v>
      </c>
      <c r="K31" s="10">
        <v>104524</v>
      </c>
      <c r="L31" s="6">
        <v>85894</v>
      </c>
      <c r="M31" s="10">
        <v>90508</v>
      </c>
      <c r="N31" s="6">
        <v>64547</v>
      </c>
      <c r="O31" s="6">
        <v>47916</v>
      </c>
      <c r="P31" s="6">
        <v>54338</v>
      </c>
      <c r="Q31" s="120">
        <v>53534</v>
      </c>
      <c r="R31" s="6">
        <v>50227</v>
      </c>
      <c r="S31" s="120">
        <v>51043</v>
      </c>
      <c r="T31" s="11">
        <f t="shared" si="1"/>
        <v>792840</v>
      </c>
      <c r="U31" s="6">
        <v>53046</v>
      </c>
      <c r="V31" s="6">
        <v>63754</v>
      </c>
      <c r="W31" s="6">
        <v>78814</v>
      </c>
      <c r="X31" s="6">
        <v>98002</v>
      </c>
      <c r="Y31" s="6">
        <v>90589</v>
      </c>
      <c r="Z31" s="6">
        <v>90323</v>
      </c>
      <c r="AA31" s="11">
        <f t="shared" si="2"/>
        <v>1267368</v>
      </c>
      <c r="AB31" s="9">
        <f t="shared" si="5"/>
        <v>280926</v>
      </c>
      <c r="AC31" s="9">
        <f t="shared" si="4"/>
        <v>511914</v>
      </c>
      <c r="AD31" t="s">
        <v>91</v>
      </c>
    </row>
    <row r="32" spans="1:31" ht="18.75" customHeight="1" x14ac:dyDescent="0.2">
      <c r="A32">
        <v>6</v>
      </c>
      <c r="B32" s="3">
        <v>10060403</v>
      </c>
      <c r="C32" s="8" t="s">
        <v>20</v>
      </c>
      <c r="D32" s="8" t="s">
        <v>21</v>
      </c>
      <c r="E32" s="6" t="e">
        <f>#REF!</f>
        <v>#REF!</v>
      </c>
      <c r="F32" s="6" t="e">
        <f t="shared" si="0"/>
        <v>#REF!</v>
      </c>
      <c r="G32" s="6">
        <v>55</v>
      </c>
      <c r="H32" s="6">
        <v>4923</v>
      </c>
      <c r="I32" s="6">
        <v>4955</v>
      </c>
      <c r="J32" s="6">
        <v>7910</v>
      </c>
      <c r="K32" s="6">
        <v>11362</v>
      </c>
      <c r="L32" s="6">
        <v>11443</v>
      </c>
      <c r="M32" s="6">
        <v>10073</v>
      </c>
      <c r="N32" s="6">
        <v>6649</v>
      </c>
      <c r="O32" s="6">
        <v>4555</v>
      </c>
      <c r="P32" s="6">
        <v>7568</v>
      </c>
      <c r="Q32" s="6">
        <v>8164</v>
      </c>
      <c r="R32" s="10">
        <v>7956</v>
      </c>
      <c r="S32" s="10">
        <v>7214</v>
      </c>
      <c r="T32" s="11">
        <f t="shared" si="1"/>
        <v>92772</v>
      </c>
      <c r="U32" s="6">
        <v>4674</v>
      </c>
      <c r="V32" s="6">
        <v>4697</v>
      </c>
      <c r="W32" s="6">
        <v>8481</v>
      </c>
      <c r="X32" s="6">
        <v>10992</v>
      </c>
      <c r="Y32" s="6">
        <v>13063</v>
      </c>
      <c r="Z32" s="6">
        <v>11642</v>
      </c>
      <c r="AA32" s="11">
        <f t="shared" si="2"/>
        <v>146321</v>
      </c>
      <c r="AB32" s="9">
        <f t="shared" si="5"/>
        <v>32878</v>
      </c>
      <c r="AC32" s="9">
        <f t="shared" si="4"/>
        <v>59894</v>
      </c>
      <c r="AE32" t="s">
        <v>92</v>
      </c>
    </row>
    <row r="33" spans="1:31" ht="18.75" customHeight="1" x14ac:dyDescent="0.2">
      <c r="A33">
        <v>5</v>
      </c>
      <c r="B33" s="3">
        <v>10020102</v>
      </c>
      <c r="C33" s="8" t="s">
        <v>18</v>
      </c>
      <c r="D33" s="8" t="s">
        <v>19</v>
      </c>
      <c r="E33" s="6" t="e">
        <f>#REF!</f>
        <v>#REF!</v>
      </c>
      <c r="F33" s="6" t="e">
        <f t="shared" ref="F33:F36" si="6">E33*2.6</f>
        <v>#REF!</v>
      </c>
      <c r="G33" s="6">
        <v>47</v>
      </c>
      <c r="H33" s="6">
        <v>2037</v>
      </c>
      <c r="I33" s="6">
        <v>2190</v>
      </c>
      <c r="J33" s="6">
        <v>2705</v>
      </c>
      <c r="K33" s="6">
        <v>3649</v>
      </c>
      <c r="L33" s="6">
        <v>3708</v>
      </c>
      <c r="M33" s="6">
        <v>2687</v>
      </c>
      <c r="N33" s="6">
        <v>2152</v>
      </c>
      <c r="O33" s="6">
        <v>2280</v>
      </c>
      <c r="P33" s="6">
        <v>2794</v>
      </c>
      <c r="Q33" s="6">
        <v>3258</v>
      </c>
      <c r="R33" s="10">
        <v>2844</v>
      </c>
      <c r="S33" s="10">
        <v>2742</v>
      </c>
      <c r="T33" s="11">
        <f t="shared" ref="T33:T40" si="7">SUM(H33,I33,J33,K33,L33,M33,N33,O33,P33,Q33,R33,S33)</f>
        <v>33046</v>
      </c>
      <c r="U33" s="6">
        <v>2076</v>
      </c>
      <c r="V33" s="6">
        <v>2273</v>
      </c>
      <c r="W33" s="6">
        <v>2307</v>
      </c>
      <c r="X33" s="6">
        <v>3358</v>
      </c>
      <c r="Y33" s="6">
        <v>3104</v>
      </c>
      <c r="Z33" s="6">
        <v>2940</v>
      </c>
      <c r="AA33" s="11">
        <f t="shared" si="2"/>
        <v>49104</v>
      </c>
      <c r="AB33" s="9">
        <f t="shared" si="5"/>
        <v>10044</v>
      </c>
      <c r="AC33" s="9">
        <f t="shared" si="4"/>
        <v>23002</v>
      </c>
      <c r="AE33" t="s">
        <v>92</v>
      </c>
    </row>
    <row r="34" spans="1:31" ht="18.75" customHeight="1" x14ac:dyDescent="0.2">
      <c r="A34">
        <v>23</v>
      </c>
      <c r="B34" s="3">
        <v>4010501</v>
      </c>
      <c r="C34" s="8" t="s">
        <v>54</v>
      </c>
      <c r="D34" s="8" t="s">
        <v>55</v>
      </c>
      <c r="E34" s="6" t="e">
        <f>#REF!</f>
        <v>#REF!</v>
      </c>
      <c r="F34" s="6" t="e">
        <f>E34*2.6</f>
        <v>#REF!</v>
      </c>
      <c r="G34" s="6">
        <v>73</v>
      </c>
      <c r="H34" s="6">
        <v>6096</v>
      </c>
      <c r="I34" s="6">
        <v>4446</v>
      </c>
      <c r="J34" s="6">
        <v>5157</v>
      </c>
      <c r="K34" s="6">
        <v>9759</v>
      </c>
      <c r="L34" s="6">
        <v>9035</v>
      </c>
      <c r="M34" s="6">
        <v>7473</v>
      </c>
      <c r="N34" s="6">
        <v>4997</v>
      </c>
      <c r="O34" s="6">
        <v>7236</v>
      </c>
      <c r="P34" s="6">
        <v>8864</v>
      </c>
      <c r="Q34" s="6">
        <v>9279</v>
      </c>
      <c r="R34" s="10">
        <v>8012</v>
      </c>
      <c r="S34" s="10">
        <v>7452</v>
      </c>
      <c r="T34" s="11">
        <f>SUM(H34,I34,J34,K34,L34,M34,N34,O34,P34,Q34,R34,S34)</f>
        <v>87806</v>
      </c>
      <c r="U34" s="6">
        <v>5984</v>
      </c>
      <c r="V34" s="6">
        <v>4522</v>
      </c>
      <c r="W34" s="6">
        <v>4330</v>
      </c>
      <c r="X34" s="6">
        <v>8018</v>
      </c>
      <c r="Y34" s="6">
        <v>9160</v>
      </c>
      <c r="Z34" s="6">
        <v>7474</v>
      </c>
      <c r="AA34" s="11">
        <f t="shared" si="2"/>
        <v>127294</v>
      </c>
      <c r="AB34" s="9">
        <f t="shared" si="5"/>
        <v>26267</v>
      </c>
      <c r="AC34" s="9">
        <f t="shared" si="4"/>
        <v>61539</v>
      </c>
      <c r="AE34" t="s">
        <v>92</v>
      </c>
    </row>
    <row r="35" spans="1:31" ht="18.75" customHeight="1" x14ac:dyDescent="0.2">
      <c r="A35">
        <v>24</v>
      </c>
      <c r="B35" s="3">
        <v>4020102</v>
      </c>
      <c r="C35" s="8" t="s">
        <v>56</v>
      </c>
      <c r="D35" s="121" t="s">
        <v>57</v>
      </c>
      <c r="E35" s="6" t="e">
        <f>#REF!</f>
        <v>#REF!</v>
      </c>
      <c r="F35" s="6" t="e">
        <f>E35*2.6</f>
        <v>#REF!</v>
      </c>
      <c r="G35" s="6">
        <v>24</v>
      </c>
      <c r="H35" s="6">
        <v>1143</v>
      </c>
      <c r="I35" s="6">
        <v>1384</v>
      </c>
      <c r="J35" s="6">
        <v>1607</v>
      </c>
      <c r="K35" s="6">
        <v>4348</v>
      </c>
      <c r="L35" s="6">
        <v>4524</v>
      </c>
      <c r="M35" s="6">
        <v>3079</v>
      </c>
      <c r="N35" s="6">
        <v>1679</v>
      </c>
      <c r="O35" s="6">
        <v>1552</v>
      </c>
      <c r="P35" s="6">
        <v>1910</v>
      </c>
      <c r="Q35" s="6">
        <v>1907</v>
      </c>
      <c r="R35" s="10">
        <v>1634</v>
      </c>
      <c r="S35" s="10">
        <v>1547</v>
      </c>
      <c r="T35" s="11">
        <f>SUM(H35,I35,J35,K35,L35,M35,N35,O35,P35,Q35,R35,S35)</f>
        <v>26314</v>
      </c>
      <c r="U35" s="6">
        <v>1148</v>
      </c>
      <c r="V35" s="6">
        <v>1448</v>
      </c>
      <c r="W35" s="6">
        <v>1662</v>
      </c>
      <c r="X35" s="6">
        <v>2101</v>
      </c>
      <c r="Y35" s="6">
        <v>2165</v>
      </c>
      <c r="Z35" s="6">
        <v>1857</v>
      </c>
      <c r="AA35" s="11">
        <f t="shared" si="2"/>
        <v>36695</v>
      </c>
      <c r="AB35" s="9">
        <f t="shared" si="5"/>
        <v>11951</v>
      </c>
      <c r="AC35" s="9">
        <f t="shared" si="4"/>
        <v>14363</v>
      </c>
      <c r="AE35" t="s">
        <v>92</v>
      </c>
    </row>
    <row r="36" spans="1:31" ht="18.75" customHeight="1" x14ac:dyDescent="0.2">
      <c r="A36">
        <v>9</v>
      </c>
      <c r="B36" s="3">
        <v>3010601</v>
      </c>
      <c r="C36" s="8" t="s">
        <v>26</v>
      </c>
      <c r="D36" s="8" t="s">
        <v>27</v>
      </c>
      <c r="E36" s="6" t="e">
        <f>#REF!</f>
        <v>#REF!</v>
      </c>
      <c r="F36" s="6" t="e">
        <f t="shared" si="6"/>
        <v>#REF!</v>
      </c>
      <c r="G36" s="6">
        <v>26</v>
      </c>
      <c r="H36" s="6">
        <v>1716</v>
      </c>
      <c r="I36" s="6">
        <v>1328</v>
      </c>
      <c r="J36" s="6">
        <v>1713</v>
      </c>
      <c r="K36" s="6">
        <v>2783</v>
      </c>
      <c r="L36" s="6">
        <v>2770</v>
      </c>
      <c r="M36" s="6">
        <v>2353</v>
      </c>
      <c r="N36" s="6">
        <v>1440</v>
      </c>
      <c r="O36" s="6">
        <v>1778</v>
      </c>
      <c r="P36" s="6">
        <v>2567</v>
      </c>
      <c r="Q36" s="6">
        <v>3256</v>
      </c>
      <c r="R36" s="10">
        <v>2667</v>
      </c>
      <c r="S36" s="10">
        <v>2429</v>
      </c>
      <c r="T36" s="11">
        <f t="shared" si="7"/>
        <v>26800</v>
      </c>
      <c r="U36" s="6">
        <v>1466</v>
      </c>
      <c r="V36" s="6">
        <v>1351</v>
      </c>
      <c r="W36" s="6">
        <v>1468</v>
      </c>
      <c r="X36" s="6">
        <v>2438</v>
      </c>
      <c r="Y36" s="6">
        <v>2792</v>
      </c>
      <c r="Z36" s="6">
        <v>2166</v>
      </c>
      <c r="AA36" s="11">
        <f t="shared" si="2"/>
        <v>38481</v>
      </c>
      <c r="AB36" s="9">
        <f t="shared" si="5"/>
        <v>7906</v>
      </c>
      <c r="AC36" s="9">
        <f t="shared" si="4"/>
        <v>18894</v>
      </c>
      <c r="AE36" t="s">
        <v>92</v>
      </c>
    </row>
    <row r="37" spans="1:31" ht="18.75" customHeight="1" x14ac:dyDescent="0.2">
      <c r="A37">
        <v>32</v>
      </c>
      <c r="B37" s="14"/>
      <c r="C37" s="15"/>
      <c r="D37" s="8" t="s">
        <v>118</v>
      </c>
      <c r="E37" s="6"/>
      <c r="F37" s="6"/>
      <c r="G37" s="6">
        <v>86</v>
      </c>
      <c r="H37" s="6">
        <v>19499</v>
      </c>
      <c r="I37" s="6">
        <v>21730</v>
      </c>
      <c r="J37" s="6">
        <v>20983</v>
      </c>
      <c r="K37" s="6">
        <v>21348</v>
      </c>
      <c r="L37" s="6">
        <v>20262</v>
      </c>
      <c r="M37" s="6">
        <v>18308</v>
      </c>
      <c r="N37" s="6">
        <v>20151</v>
      </c>
      <c r="O37" s="6">
        <v>18932</v>
      </c>
      <c r="P37" s="6">
        <v>18569</v>
      </c>
      <c r="Q37" s="6">
        <v>18529</v>
      </c>
      <c r="R37" s="10">
        <v>17226</v>
      </c>
      <c r="S37" s="10">
        <v>19087</v>
      </c>
      <c r="T37" s="11">
        <f t="shared" si="7"/>
        <v>234624</v>
      </c>
      <c r="U37" s="6">
        <v>19499</v>
      </c>
      <c r="V37" s="6">
        <v>21730</v>
      </c>
      <c r="W37" s="6">
        <v>20983</v>
      </c>
      <c r="X37" s="6">
        <v>21348</v>
      </c>
      <c r="Y37" s="6">
        <v>20262</v>
      </c>
      <c r="Z37" s="6">
        <v>18308</v>
      </c>
      <c r="AA37" s="11">
        <f t="shared" si="2"/>
        <v>356754</v>
      </c>
      <c r="AB37" s="9">
        <f t="shared" si="5"/>
        <v>59918</v>
      </c>
      <c r="AC37" s="9">
        <f t="shared" si="4"/>
        <v>174706</v>
      </c>
    </row>
    <row r="38" spans="1:31" ht="18.75" customHeight="1" x14ac:dyDescent="0.2">
      <c r="A38">
        <v>33</v>
      </c>
      <c r="B38" s="14"/>
      <c r="C38" s="15"/>
      <c r="D38" s="8" t="s">
        <v>86</v>
      </c>
      <c r="E38" s="6"/>
      <c r="F38" s="6"/>
      <c r="G38" s="6">
        <v>92</v>
      </c>
      <c r="H38" s="6">
        <v>6888</v>
      </c>
      <c r="I38" s="6">
        <v>6767</v>
      </c>
      <c r="J38" s="6">
        <v>8984</v>
      </c>
      <c r="K38" s="6">
        <v>16858</v>
      </c>
      <c r="L38" s="6">
        <v>18185</v>
      </c>
      <c r="M38" s="6">
        <v>14309</v>
      </c>
      <c r="N38" s="6">
        <v>7147</v>
      </c>
      <c r="O38" s="6">
        <v>7705</v>
      </c>
      <c r="P38" s="6">
        <v>11550</v>
      </c>
      <c r="Q38" s="10">
        <v>14581</v>
      </c>
      <c r="R38" s="10">
        <v>12878</v>
      </c>
      <c r="S38" s="10">
        <v>13056</v>
      </c>
      <c r="T38" s="9">
        <f t="shared" si="7"/>
        <v>138908</v>
      </c>
      <c r="U38" s="6">
        <v>6888</v>
      </c>
      <c r="V38" s="6">
        <v>6767</v>
      </c>
      <c r="W38" s="6">
        <v>8984</v>
      </c>
      <c r="X38" s="6">
        <v>16858</v>
      </c>
      <c r="Y38" s="6">
        <v>18185</v>
      </c>
      <c r="Z38" s="6">
        <v>14309</v>
      </c>
      <c r="AA38" s="11">
        <f t="shared" si="2"/>
        <v>210899</v>
      </c>
      <c r="AB38" s="9">
        <f t="shared" si="5"/>
        <v>49352</v>
      </c>
      <c r="AC38" s="9">
        <f t="shared" si="4"/>
        <v>89556</v>
      </c>
      <c r="AE38" t="s">
        <v>92</v>
      </c>
    </row>
    <row r="39" spans="1:31" ht="18.75" customHeight="1" x14ac:dyDescent="0.2">
      <c r="A39">
        <v>34</v>
      </c>
      <c r="B39" s="14"/>
      <c r="C39" s="15"/>
      <c r="D39" s="8" t="s">
        <v>88</v>
      </c>
      <c r="E39" s="6"/>
      <c r="F39" s="6"/>
      <c r="G39" s="6">
        <v>91</v>
      </c>
      <c r="H39" s="6">
        <v>5424</v>
      </c>
      <c r="I39" s="6">
        <v>5713</v>
      </c>
      <c r="J39" s="6">
        <v>8668</v>
      </c>
      <c r="K39" s="6">
        <v>17527</v>
      </c>
      <c r="L39" s="6">
        <v>18898</v>
      </c>
      <c r="M39" s="6">
        <v>14508</v>
      </c>
      <c r="N39" s="6">
        <v>6690</v>
      </c>
      <c r="O39" s="6">
        <v>7140</v>
      </c>
      <c r="P39" s="6">
        <v>8850</v>
      </c>
      <c r="Q39" s="10">
        <v>9662</v>
      </c>
      <c r="R39" s="10">
        <v>9099</v>
      </c>
      <c r="S39" s="10">
        <v>9740</v>
      </c>
      <c r="T39" s="9">
        <f t="shared" si="7"/>
        <v>121919</v>
      </c>
      <c r="U39" s="6">
        <v>5424</v>
      </c>
      <c r="V39" s="6">
        <v>5713</v>
      </c>
      <c r="W39" s="6">
        <v>8668</v>
      </c>
      <c r="X39" s="6">
        <v>17527</v>
      </c>
      <c r="Y39" s="6">
        <v>18898</v>
      </c>
      <c r="Z39" s="6">
        <v>14508</v>
      </c>
      <c r="AA39" s="11">
        <f t="shared" si="2"/>
        <v>192657</v>
      </c>
      <c r="AB39" s="9">
        <f t="shared" si="5"/>
        <v>50933</v>
      </c>
      <c r="AC39" s="9">
        <f t="shared" si="4"/>
        <v>70986</v>
      </c>
      <c r="AE39" t="s">
        <v>92</v>
      </c>
    </row>
    <row r="40" spans="1:31" ht="18.75" customHeight="1" x14ac:dyDescent="0.2">
      <c r="A40">
        <v>35</v>
      </c>
      <c r="B40" s="14"/>
      <c r="C40" s="15"/>
      <c r="D40" s="8" t="s">
        <v>89</v>
      </c>
      <c r="E40" s="6"/>
      <c r="F40" s="6"/>
      <c r="G40" s="6">
        <v>18</v>
      </c>
      <c r="H40" s="6">
        <v>4497</v>
      </c>
      <c r="I40" s="6">
        <v>4581</v>
      </c>
      <c r="J40" s="6">
        <v>5110</v>
      </c>
      <c r="K40" s="6">
        <v>5925</v>
      </c>
      <c r="L40" s="6">
        <v>6254</v>
      </c>
      <c r="M40" s="6">
        <v>5817</v>
      </c>
      <c r="N40" s="6">
        <v>5033</v>
      </c>
      <c r="O40" s="6">
        <v>5126</v>
      </c>
      <c r="P40" s="6">
        <v>5584</v>
      </c>
      <c r="Q40" s="10">
        <v>5580</v>
      </c>
      <c r="R40" s="10">
        <v>5513</v>
      </c>
      <c r="S40" s="10">
        <v>5945</v>
      </c>
      <c r="T40" s="9">
        <f t="shared" si="7"/>
        <v>64965</v>
      </c>
      <c r="U40" s="6">
        <v>4497</v>
      </c>
      <c r="V40" s="6">
        <v>4581</v>
      </c>
      <c r="W40" s="6">
        <v>5110</v>
      </c>
      <c r="X40" s="6">
        <v>5925</v>
      </c>
      <c r="Y40" s="6">
        <v>6254</v>
      </c>
      <c r="Z40" s="6">
        <v>5817</v>
      </c>
      <c r="AA40" s="11">
        <f t="shared" si="2"/>
        <v>97149</v>
      </c>
      <c r="AB40" s="9">
        <f t="shared" si="5"/>
        <v>17996</v>
      </c>
      <c r="AC40" s="9">
        <f t="shared" si="4"/>
        <v>46969</v>
      </c>
      <c r="AE40" t="s">
        <v>92</v>
      </c>
    </row>
    <row r="41" spans="1:31" ht="18.75" customHeight="1" x14ac:dyDescent="0.2">
      <c r="A41">
        <v>36</v>
      </c>
      <c r="B41" s="14"/>
      <c r="C41" s="15"/>
      <c r="D41" s="8" t="s">
        <v>87</v>
      </c>
      <c r="E41" s="6"/>
      <c r="F41" s="6"/>
      <c r="G41" s="6" t="e">
        <f>#REF!</f>
        <v>#REF!</v>
      </c>
      <c r="H41" s="6">
        <v>111306</v>
      </c>
      <c r="I41" s="6">
        <v>113852</v>
      </c>
      <c r="J41" s="6">
        <v>114950</v>
      </c>
      <c r="K41" s="6">
        <v>125310</v>
      </c>
      <c r="L41" s="6">
        <v>125624</v>
      </c>
      <c r="M41" s="6">
        <v>120166</v>
      </c>
      <c r="N41" s="6">
        <v>120154</v>
      </c>
      <c r="O41" s="6">
        <v>117277</v>
      </c>
      <c r="P41" s="6">
        <v>122847</v>
      </c>
      <c r="Q41" s="6">
        <v>122900</v>
      </c>
      <c r="R41" s="10">
        <v>111546</v>
      </c>
      <c r="S41" s="10">
        <v>120095</v>
      </c>
      <c r="T41" s="9">
        <f>SUM(H41,I41,J41,K41,L41,M41,N41,O41,P41,Q41,R41,S41)</f>
        <v>1426027</v>
      </c>
      <c r="U41" s="6" t="e">
        <f>#REF!</f>
        <v>#REF!</v>
      </c>
      <c r="V41" s="6" t="e">
        <f>#REF!</f>
        <v>#REF!</v>
      </c>
      <c r="W41" s="6" t="e">
        <f>#REF!</f>
        <v>#REF!</v>
      </c>
      <c r="X41" s="6" t="e">
        <f>#REF!</f>
        <v>#REF!</v>
      </c>
      <c r="Y41" s="6" t="e">
        <f>#REF!</f>
        <v>#REF!</v>
      </c>
      <c r="Z41" s="6" t="e">
        <f>#REF!</f>
        <v>#REF!</v>
      </c>
      <c r="AA41" s="9" t="e">
        <f>SUM(O41,P41,Q41,R41,S41,T41,U41,V41,W41,X41,Y41,Z41)</f>
        <v>#REF!</v>
      </c>
      <c r="AB41" s="9">
        <f t="shared" si="5"/>
        <v>371100</v>
      </c>
      <c r="AC41" s="9"/>
      <c r="AD41" t="s">
        <v>91</v>
      </c>
    </row>
    <row r="42" spans="1:31" ht="18.75" customHeight="1" x14ac:dyDescent="0.2">
      <c r="A42">
        <v>37</v>
      </c>
      <c r="B42" s="14"/>
      <c r="C42" s="15"/>
      <c r="D42" s="8" t="s">
        <v>84</v>
      </c>
      <c r="E42" s="6"/>
      <c r="F42" s="6"/>
      <c r="G42" s="6" t="e">
        <f>#REF!</f>
        <v>#REF!</v>
      </c>
      <c r="H42" s="6">
        <v>30643</v>
      </c>
      <c r="I42" s="6">
        <v>31400</v>
      </c>
      <c r="J42" s="6">
        <v>30990</v>
      </c>
      <c r="K42" s="6">
        <v>32997</v>
      </c>
      <c r="L42" s="6">
        <v>34083</v>
      </c>
      <c r="M42" s="6">
        <v>32267</v>
      </c>
      <c r="N42" s="6">
        <v>33079</v>
      </c>
      <c r="O42" s="6">
        <v>32843</v>
      </c>
      <c r="P42" s="6">
        <v>34559</v>
      </c>
      <c r="Q42" s="6">
        <v>33280</v>
      </c>
      <c r="R42" s="10">
        <v>29417</v>
      </c>
      <c r="S42" s="10">
        <v>32180</v>
      </c>
      <c r="T42" s="9">
        <f>SUM(H42,I42,J42,K42,L42,M42,N42,O42,P42,Q42,R42,S42)</f>
        <v>387738</v>
      </c>
      <c r="U42" s="6" t="e">
        <f>#REF!</f>
        <v>#REF!</v>
      </c>
      <c r="V42" s="6" t="e">
        <f>#REF!</f>
        <v>#REF!</v>
      </c>
      <c r="W42" s="6" t="e">
        <f>#REF!</f>
        <v>#REF!</v>
      </c>
      <c r="X42" s="6" t="e">
        <f>#REF!</f>
        <v>#REF!</v>
      </c>
      <c r="Y42" s="6" t="e">
        <f>#REF!</f>
        <v>#REF!</v>
      </c>
      <c r="Z42" s="6" t="e">
        <f>#REF!</f>
        <v>#REF!</v>
      </c>
      <c r="AA42" s="9" t="e">
        <f>SUM(O42,P42,Q42,R42,S42,T42,U42,V42,W42,X42,Y42,Z42)</f>
        <v>#REF!</v>
      </c>
      <c r="AB42" s="9">
        <f t="shared" si="5"/>
        <v>99347</v>
      </c>
      <c r="AC42" s="9"/>
    </row>
    <row r="43" spans="1:31" ht="18.75" customHeight="1" x14ac:dyDescent="0.2">
      <c r="A43">
        <v>38</v>
      </c>
      <c r="B43" s="14"/>
      <c r="C43" s="15"/>
      <c r="D43" s="8" t="s">
        <v>85</v>
      </c>
      <c r="E43" s="6"/>
      <c r="F43" s="6"/>
      <c r="G43" s="6" t="e">
        <f>#REF!</f>
        <v>#REF!</v>
      </c>
      <c r="H43" s="6">
        <v>24305</v>
      </c>
      <c r="I43" s="6">
        <v>25701</v>
      </c>
      <c r="J43" s="6">
        <v>26727</v>
      </c>
      <c r="K43" s="6">
        <v>30294</v>
      </c>
      <c r="L43" s="6">
        <v>30291</v>
      </c>
      <c r="M43" s="6">
        <v>27833</v>
      </c>
      <c r="N43" s="6">
        <v>27660</v>
      </c>
      <c r="O43" s="6">
        <v>23357</v>
      </c>
      <c r="P43" s="6">
        <v>22810</v>
      </c>
      <c r="Q43" s="6">
        <v>24057</v>
      </c>
      <c r="R43" s="10">
        <v>22228</v>
      </c>
      <c r="S43" s="10">
        <v>28279</v>
      </c>
      <c r="T43" s="9">
        <f>SUM(H43,I43,J43,K43,L43,M43,N43,O43,P43,Q43,R43,S43)</f>
        <v>313542</v>
      </c>
      <c r="U43" s="6" t="e">
        <f>#REF!</f>
        <v>#REF!</v>
      </c>
      <c r="V43" s="6" t="e">
        <f>#REF!</f>
        <v>#REF!</v>
      </c>
      <c r="W43" s="6" t="e">
        <f>#REF!</f>
        <v>#REF!</v>
      </c>
      <c r="X43" s="6" t="e">
        <f>#REF!</f>
        <v>#REF!</v>
      </c>
      <c r="Y43" s="6" t="e">
        <f>#REF!</f>
        <v>#REF!</v>
      </c>
      <c r="Z43" s="6" t="e">
        <f>#REF!</f>
        <v>#REF!</v>
      </c>
      <c r="AA43" s="9" t="e">
        <f>SUM(O43,P43,Q43,R43,S43,T43,U43,V43,W43,X43,Y43,Z43)</f>
        <v>#REF!</v>
      </c>
      <c r="AB43" s="9">
        <f t="shared" si="5"/>
        <v>88418</v>
      </c>
      <c r="AC43" s="9"/>
      <c r="AD43" t="s">
        <v>91</v>
      </c>
    </row>
    <row r="44" spans="1:31" x14ac:dyDescent="0.2">
      <c r="D44" s="2" t="s">
        <v>90</v>
      </c>
      <c r="E44" s="9" t="e">
        <f>SUM(E33:E36)</f>
        <v>#REF!</v>
      </c>
      <c r="F44" s="9" t="e">
        <f>SUM(F33:F36)</f>
        <v>#REF!</v>
      </c>
      <c r="G44" s="9"/>
      <c r="H44" s="9">
        <f>SUM(H6:H43)</f>
        <v>512983</v>
      </c>
      <c r="I44" s="9">
        <f t="shared" ref="I44:T44" si="8">SUM(I6:I43)</f>
        <v>555787</v>
      </c>
      <c r="J44" s="9">
        <f t="shared" si="8"/>
        <v>714629</v>
      </c>
      <c r="K44" s="9">
        <f t="shared" si="8"/>
        <v>964324</v>
      </c>
      <c r="L44" s="9">
        <f t="shared" si="8"/>
        <v>785557</v>
      </c>
      <c r="M44" s="9">
        <f t="shared" si="8"/>
        <v>876802</v>
      </c>
      <c r="N44" s="9">
        <f t="shared" si="8"/>
        <v>615912</v>
      </c>
      <c r="O44" s="9">
        <f t="shared" si="8"/>
        <v>539937</v>
      </c>
      <c r="P44" s="9">
        <f t="shared" si="8"/>
        <v>677887</v>
      </c>
      <c r="Q44" s="9">
        <f t="shared" si="8"/>
        <v>756831</v>
      </c>
      <c r="R44" s="9">
        <f t="shared" si="8"/>
        <v>661546</v>
      </c>
      <c r="S44" s="9">
        <f t="shared" si="8"/>
        <v>608512</v>
      </c>
      <c r="T44" s="9">
        <f t="shared" si="8"/>
        <v>8270707</v>
      </c>
      <c r="U44" s="9" t="e">
        <f>SUM(U6:U43)</f>
        <v>#REF!</v>
      </c>
      <c r="V44" s="9" t="e">
        <f t="shared" ref="V44:AA44" si="9">SUM(V6:V43)</f>
        <v>#REF!</v>
      </c>
      <c r="W44" s="9" t="e">
        <f t="shared" si="9"/>
        <v>#REF!</v>
      </c>
      <c r="X44" s="9" t="e">
        <f t="shared" si="9"/>
        <v>#REF!</v>
      </c>
      <c r="Y44" s="9" t="e">
        <f t="shared" si="9"/>
        <v>#REF!</v>
      </c>
      <c r="Z44" s="9" t="e">
        <f t="shared" si="9"/>
        <v>#REF!</v>
      </c>
      <c r="AA44" s="9" t="e">
        <f t="shared" si="9"/>
        <v>#REF!</v>
      </c>
      <c r="AB44" s="9">
        <f t="shared" ref="AB44" si="10">SUM(AB6:AB43)</f>
        <v>2626683</v>
      </c>
      <c r="AC44" s="9">
        <f t="shared" ref="AC44" si="11">SUM(AC6:AC43)</f>
        <v>4075582</v>
      </c>
    </row>
    <row r="45" spans="1:31" x14ac:dyDescent="0.2">
      <c r="H45" s="52">
        <f>SUM(H6:H44)</f>
        <v>1025966</v>
      </c>
      <c r="I45" s="52">
        <f t="shared" ref="I45:R45" si="12">SUM(I6:I44)</f>
        <v>1111574</v>
      </c>
      <c r="J45" s="52">
        <f t="shared" si="12"/>
        <v>1429258</v>
      </c>
      <c r="K45" s="52">
        <f t="shared" si="12"/>
        <v>1928648</v>
      </c>
      <c r="L45" s="52">
        <f t="shared" si="12"/>
        <v>1571114</v>
      </c>
      <c r="M45" s="52">
        <f t="shared" si="12"/>
        <v>1753604</v>
      </c>
      <c r="N45" s="52">
        <f t="shared" si="12"/>
        <v>1231824</v>
      </c>
      <c r="O45" s="52">
        <f t="shared" si="12"/>
        <v>1079874</v>
      </c>
      <c r="P45" s="52">
        <f t="shared" si="12"/>
        <v>1355774</v>
      </c>
      <c r="Q45" s="52">
        <f t="shared" si="12"/>
        <v>1513662</v>
      </c>
      <c r="R45" s="52">
        <f t="shared" si="12"/>
        <v>1323092</v>
      </c>
      <c r="S45" s="52">
        <f>SUM(S6:S44)</f>
        <v>1217024</v>
      </c>
      <c r="T45" s="53">
        <f>SUM(T5:T40)</f>
        <v>6143400</v>
      </c>
      <c r="U45" s="52" t="e">
        <f>SUM(U6:U44)</f>
        <v>#REF!</v>
      </c>
      <c r="V45" s="52" t="e">
        <f t="shared" ref="V45:Z45" si="13">SUM(V6:V44)</f>
        <v>#REF!</v>
      </c>
      <c r="W45" s="52" t="e">
        <f t="shared" si="13"/>
        <v>#REF!</v>
      </c>
      <c r="X45" s="52" t="e">
        <f t="shared" si="13"/>
        <v>#REF!</v>
      </c>
      <c r="Y45" s="52" t="e">
        <f t="shared" si="13"/>
        <v>#REF!</v>
      </c>
      <c r="Z45" s="52" t="e">
        <f t="shared" si="13"/>
        <v>#REF!</v>
      </c>
      <c r="AA45" s="53">
        <f>SUM(AA5:AA40)</f>
        <v>9349478</v>
      </c>
    </row>
    <row r="46" spans="1:31" x14ac:dyDescent="0.2">
      <c r="H46" s="52"/>
      <c r="S46" s="52">
        <f>SUM(H45:S45)</f>
        <v>16541414</v>
      </c>
      <c r="U46" s="52"/>
      <c r="AB46" s="53">
        <f>SUM(T41:T43)</f>
        <v>2127307</v>
      </c>
    </row>
    <row r="47" spans="1:31" ht="18.75" customHeight="1" x14ac:dyDescent="0.2">
      <c r="B47" s="3">
        <v>4020302</v>
      </c>
      <c r="C47" s="8" t="s">
        <v>60</v>
      </c>
      <c r="D47" s="47" t="s">
        <v>61</v>
      </c>
      <c r="E47" s="6" t="e">
        <f>#REF!</f>
        <v>#REF!</v>
      </c>
      <c r="F47" s="6" t="e">
        <f>E47*2.6</f>
        <v>#REF!</v>
      </c>
      <c r="G47" s="6">
        <v>83</v>
      </c>
      <c r="H47" s="6">
        <v>58160</v>
      </c>
      <c r="I47" s="6">
        <v>59589</v>
      </c>
      <c r="J47" s="6">
        <v>59131</v>
      </c>
      <c r="K47" s="6">
        <v>62548</v>
      </c>
      <c r="L47" s="6">
        <v>64288</v>
      </c>
      <c r="M47" s="6">
        <v>62927</v>
      </c>
      <c r="N47" s="6">
        <v>60683</v>
      </c>
      <c r="O47" s="6">
        <v>59024</v>
      </c>
      <c r="P47" s="6">
        <v>59784</v>
      </c>
      <c r="Q47" s="6">
        <v>61253</v>
      </c>
      <c r="R47" s="10">
        <v>54040</v>
      </c>
      <c r="S47" s="10">
        <v>57950</v>
      </c>
      <c r="T47" s="11">
        <f>SUM(H47,I47,J47,K47,L47,M47,N47,O47,P47,Q47,R47,S47)</f>
        <v>719377</v>
      </c>
      <c r="U47" s="6">
        <v>58160</v>
      </c>
      <c r="V47" s="6">
        <v>59589</v>
      </c>
      <c r="W47" s="6">
        <v>59131</v>
      </c>
      <c r="X47" s="6">
        <v>62548</v>
      </c>
      <c r="Y47" s="6">
        <v>64288</v>
      </c>
      <c r="Z47" s="6">
        <v>62927</v>
      </c>
      <c r="AA47" s="11">
        <f>SUM(O47,P47,Q47,R47,S47,T47,U47,V47,W47,X47,Y47,Z47)</f>
        <v>1378071</v>
      </c>
      <c r="AB47" s="50"/>
      <c r="AC47" s="50"/>
      <c r="AD47" t="s">
        <v>91</v>
      </c>
    </row>
  </sheetData>
  <mergeCells count="26">
    <mergeCell ref="AB3:AB4"/>
    <mergeCell ref="AC3:AC4"/>
    <mergeCell ref="T3:T4"/>
    <mergeCell ref="L3:L4"/>
    <mergeCell ref="M3:M4"/>
    <mergeCell ref="N3:N4"/>
    <mergeCell ref="O3:O4"/>
    <mergeCell ref="P3:P4"/>
    <mergeCell ref="U3:U4"/>
    <mergeCell ref="V3:V4"/>
    <mergeCell ref="W3:W4"/>
    <mergeCell ref="X3:X4"/>
    <mergeCell ref="Y3:Y4"/>
    <mergeCell ref="Z3:Z4"/>
    <mergeCell ref="AA3:AA4"/>
    <mergeCell ref="I3:I4"/>
    <mergeCell ref="D3:D4"/>
    <mergeCell ref="Q3:Q4"/>
    <mergeCell ref="R3:R4"/>
    <mergeCell ref="S3:S4"/>
    <mergeCell ref="J3:J4"/>
    <mergeCell ref="K3:K4"/>
    <mergeCell ref="G3:G4"/>
    <mergeCell ref="E3:E5"/>
    <mergeCell ref="F3:F4"/>
    <mergeCell ref="H3:H4"/>
  </mergeCells>
  <phoneticPr fontId="2"/>
  <pageMargins left="0.98425196850393704" right="0.98425196850393704" top="0.59055118110236215" bottom="0.39370078740157483" header="0.51181102362204722" footer="0.51181102362204722"/>
  <pageSetup paperSize="8"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34"/>
  <sheetViews>
    <sheetView view="pageLayout" zoomScale="80" zoomScaleNormal="100" zoomScaleSheetLayoutView="100" zoomScalePageLayoutView="80" workbookViewId="0">
      <selection activeCell="C21" sqref="C21:S21"/>
    </sheetView>
  </sheetViews>
  <sheetFormatPr defaultColWidth="9" defaultRowHeight="18" x14ac:dyDescent="0.2"/>
  <cols>
    <col min="1" max="1" width="4.33203125" style="20" customWidth="1"/>
    <col min="2" max="2" width="13" style="20" bestFit="1" customWidth="1"/>
    <col min="3" max="3" width="9.58203125" style="20" bestFit="1" customWidth="1"/>
    <col min="4" max="4" width="7.33203125" style="20" bestFit="1" customWidth="1"/>
    <col min="5" max="5" width="8.08203125" style="20" bestFit="1" customWidth="1"/>
    <col min="6" max="6" width="9.25" style="20" customWidth="1"/>
    <col min="7" max="7" width="9" style="20" customWidth="1"/>
    <col min="8" max="8" width="7.33203125" style="20" bestFit="1" customWidth="1"/>
    <col min="9" max="9" width="8.25" style="20" bestFit="1" customWidth="1"/>
    <col min="10" max="10" width="8.08203125" style="20" bestFit="1" customWidth="1"/>
    <col min="11" max="11" width="8.83203125" style="20" bestFit="1" customWidth="1"/>
    <col min="12" max="12" width="8.33203125" style="20" bestFit="1" customWidth="1"/>
    <col min="13" max="13" width="8.08203125" style="20" bestFit="1" customWidth="1"/>
    <col min="14" max="14" width="7.33203125" style="20" bestFit="1" customWidth="1"/>
    <col min="15" max="15" width="8" style="20" bestFit="1" customWidth="1"/>
    <col min="16" max="16" width="8.25" style="20" bestFit="1" customWidth="1"/>
    <col min="17" max="17" width="10.5" style="20" bestFit="1" customWidth="1"/>
    <col min="18" max="19" width="8.58203125" style="20" bestFit="1" customWidth="1"/>
    <col min="20" max="20" width="10.5" style="20" bestFit="1" customWidth="1"/>
    <col min="21" max="21" width="7.58203125" style="20" bestFit="1" customWidth="1"/>
    <col min="22" max="23" width="7.25" style="20" bestFit="1" customWidth="1"/>
    <col min="24" max="24" width="6.33203125" style="20" bestFit="1" customWidth="1"/>
    <col min="25" max="25" width="7.08203125" style="20" bestFit="1" customWidth="1"/>
    <col min="26" max="36" width="6.33203125" style="20" bestFit="1" customWidth="1"/>
    <col min="37" max="37" width="7.33203125" style="20" bestFit="1" customWidth="1"/>
    <col min="38" max="42" width="6.33203125" style="20" bestFit="1" customWidth="1"/>
    <col min="43" max="43" width="8.33203125" style="20" bestFit="1" customWidth="1"/>
    <col min="44" max="44" width="7.08203125" style="20" bestFit="1" customWidth="1"/>
    <col min="45" max="46" width="7.33203125" style="20" bestFit="1" customWidth="1"/>
    <col min="47" max="16384" width="9" style="20"/>
  </cols>
  <sheetData>
    <row r="1" spans="1:23" x14ac:dyDescent="0.2">
      <c r="A1" s="20" t="s">
        <v>135</v>
      </c>
    </row>
    <row r="2" spans="1:23" x14ac:dyDescent="0.2">
      <c r="B2" s="149" t="s">
        <v>2</v>
      </c>
      <c r="C2" s="21" t="s">
        <v>93</v>
      </c>
      <c r="D2" s="22"/>
      <c r="E2" s="22"/>
      <c r="F2" s="22"/>
      <c r="G2" s="22"/>
      <c r="H2" s="22"/>
      <c r="I2" s="22"/>
      <c r="J2" s="22"/>
      <c r="K2" s="22"/>
      <c r="L2" s="22"/>
      <c r="M2" s="22"/>
      <c r="N2" s="22"/>
      <c r="O2" s="22"/>
      <c r="P2" s="22"/>
      <c r="Q2" s="22"/>
      <c r="R2" s="22"/>
      <c r="S2" s="22"/>
      <c r="T2" s="22"/>
      <c r="U2" s="22"/>
      <c r="V2" s="22"/>
      <c r="W2" s="23"/>
    </row>
    <row r="3" spans="1:23" x14ac:dyDescent="0.2">
      <c r="B3" s="150"/>
      <c r="C3" s="24" t="s">
        <v>94</v>
      </c>
      <c r="D3" s="22"/>
      <c r="E3" s="22"/>
      <c r="F3" s="24" t="s">
        <v>72</v>
      </c>
      <c r="G3" s="22"/>
      <c r="H3" s="22"/>
      <c r="I3" s="24" t="s">
        <v>73</v>
      </c>
      <c r="J3" s="22"/>
      <c r="K3" s="22"/>
      <c r="L3" s="24" t="s">
        <v>74</v>
      </c>
      <c r="M3" s="22"/>
      <c r="N3" s="22"/>
      <c r="O3" s="22"/>
      <c r="P3" s="25" t="s">
        <v>75</v>
      </c>
      <c r="Q3" s="22"/>
      <c r="R3" s="22"/>
      <c r="S3" s="22"/>
      <c r="T3" s="25" t="s">
        <v>95</v>
      </c>
      <c r="U3" s="22"/>
      <c r="V3" s="22"/>
      <c r="W3" s="23"/>
    </row>
    <row r="4" spans="1:23" x14ac:dyDescent="0.2">
      <c r="B4" s="151"/>
      <c r="C4" s="26" t="s">
        <v>96</v>
      </c>
      <c r="D4" s="24" t="s">
        <v>97</v>
      </c>
      <c r="E4" s="27" t="s">
        <v>98</v>
      </c>
      <c r="F4" s="26" t="s">
        <v>96</v>
      </c>
      <c r="G4" s="24" t="s">
        <v>97</v>
      </c>
      <c r="H4" s="27" t="s">
        <v>98</v>
      </c>
      <c r="I4" s="26" t="s">
        <v>96</v>
      </c>
      <c r="J4" s="24" t="s">
        <v>97</v>
      </c>
      <c r="K4" s="27" t="s">
        <v>98</v>
      </c>
      <c r="L4" s="26" t="s">
        <v>96</v>
      </c>
      <c r="M4" s="25" t="s">
        <v>99</v>
      </c>
      <c r="N4" s="25" t="s">
        <v>97</v>
      </c>
      <c r="O4" s="25" t="s">
        <v>98</v>
      </c>
      <c r="P4" s="26" t="s">
        <v>96</v>
      </c>
      <c r="Q4" s="25" t="s">
        <v>99</v>
      </c>
      <c r="R4" s="25" t="s">
        <v>97</v>
      </c>
      <c r="S4" s="25" t="s">
        <v>98</v>
      </c>
      <c r="T4" s="26" t="s">
        <v>96</v>
      </c>
      <c r="U4" s="25" t="s">
        <v>99</v>
      </c>
      <c r="V4" s="25" t="s">
        <v>97</v>
      </c>
      <c r="W4" s="25" t="s">
        <v>98</v>
      </c>
    </row>
    <row r="5" spans="1:23" s="28" customFormat="1" x14ac:dyDescent="0.2">
      <c r="B5" s="29" t="s">
        <v>100</v>
      </c>
      <c r="C5" s="29">
        <f>D5+E5</f>
        <v>105262</v>
      </c>
      <c r="D5" s="29">
        <v>51906</v>
      </c>
      <c r="E5" s="29">
        <v>53356</v>
      </c>
      <c r="F5" s="29">
        <f>G5+H5</f>
        <v>111513</v>
      </c>
      <c r="G5" s="29">
        <v>49091</v>
      </c>
      <c r="H5" s="29">
        <v>62422</v>
      </c>
      <c r="I5" s="29">
        <f>J5+K5</f>
        <v>110470</v>
      </c>
      <c r="J5" s="29">
        <v>59393</v>
      </c>
      <c r="K5" s="29">
        <v>51077</v>
      </c>
      <c r="L5" s="29">
        <f>SUM(M5:O5)</f>
        <v>118929</v>
      </c>
      <c r="M5" s="30">
        <v>25193</v>
      </c>
      <c r="N5" s="30">
        <v>33885</v>
      </c>
      <c r="O5" s="30">
        <v>59851</v>
      </c>
      <c r="P5" s="29">
        <f>SUM(Q5:S5)</f>
        <v>117449</v>
      </c>
      <c r="Q5" s="30">
        <v>25855</v>
      </c>
      <c r="R5" s="30">
        <v>35157</v>
      </c>
      <c r="S5" s="30">
        <v>56437</v>
      </c>
      <c r="T5" s="29">
        <f>SUM(U5:W5)</f>
        <v>115066</v>
      </c>
      <c r="U5" s="30">
        <v>23915</v>
      </c>
      <c r="V5" s="30">
        <v>32595</v>
      </c>
      <c r="W5" s="30">
        <v>58556</v>
      </c>
    </row>
    <row r="6" spans="1:23" s="28" customFormat="1" x14ac:dyDescent="0.2">
      <c r="B6" s="29" t="s">
        <v>101</v>
      </c>
      <c r="C6" s="29">
        <v>252</v>
      </c>
      <c r="D6" s="29"/>
      <c r="E6" s="29"/>
      <c r="F6" s="29">
        <v>261</v>
      </c>
      <c r="G6" s="29"/>
      <c r="H6" s="29"/>
      <c r="I6" s="29">
        <v>259</v>
      </c>
      <c r="J6" s="29"/>
      <c r="K6" s="29"/>
      <c r="L6" s="29">
        <v>258</v>
      </c>
      <c r="M6" s="30"/>
      <c r="N6" s="30"/>
      <c r="O6" s="30"/>
      <c r="P6" s="30">
        <v>272</v>
      </c>
      <c r="Q6" s="30"/>
      <c r="R6" s="30"/>
      <c r="S6" s="30"/>
      <c r="T6" s="30">
        <v>257</v>
      </c>
      <c r="U6" s="30"/>
      <c r="V6" s="30"/>
      <c r="W6" s="30"/>
    </row>
    <row r="7" spans="1:23" s="28" customFormat="1" x14ac:dyDescent="0.2">
      <c r="B7" s="29" t="s">
        <v>102</v>
      </c>
      <c r="C7" s="29">
        <f>D7+E7</f>
        <v>28880</v>
      </c>
      <c r="D7" s="29">
        <v>14818</v>
      </c>
      <c r="E7" s="29">
        <v>14062</v>
      </c>
      <c r="F7" s="29">
        <f>G7+H7</f>
        <v>29818</v>
      </c>
      <c r="G7" s="29">
        <v>13739</v>
      </c>
      <c r="H7" s="29">
        <v>16079</v>
      </c>
      <c r="I7" s="29">
        <f>J7+K7</f>
        <v>29154</v>
      </c>
      <c r="J7" s="29">
        <v>16789</v>
      </c>
      <c r="K7" s="29">
        <v>12365</v>
      </c>
      <c r="L7" s="29">
        <f>SUM(M7:O7)</f>
        <v>30737</v>
      </c>
      <c r="M7" s="30">
        <v>5620</v>
      </c>
      <c r="N7" s="30">
        <v>10789</v>
      </c>
      <c r="O7" s="30">
        <v>14328</v>
      </c>
      <c r="P7" s="29">
        <f>SUM(Q7:S7)</f>
        <v>30551</v>
      </c>
      <c r="Q7" s="30">
        <v>5699</v>
      </c>
      <c r="R7" s="30">
        <v>11112</v>
      </c>
      <c r="S7" s="30">
        <v>13740</v>
      </c>
      <c r="T7" s="29">
        <f>SUM(U7:W7)</f>
        <v>29754</v>
      </c>
      <c r="U7" s="30">
        <v>5123</v>
      </c>
      <c r="V7" s="30">
        <v>10456</v>
      </c>
      <c r="W7" s="30">
        <v>14175</v>
      </c>
    </row>
    <row r="8" spans="1:23" s="28" customFormat="1" x14ac:dyDescent="0.2">
      <c r="B8" s="29" t="s">
        <v>101</v>
      </c>
      <c r="C8" s="29">
        <v>83</v>
      </c>
      <c r="D8" s="29"/>
      <c r="E8" s="29"/>
      <c r="F8" s="29">
        <v>82</v>
      </c>
      <c r="G8" s="29"/>
      <c r="H8" s="29"/>
      <c r="I8" s="29">
        <v>82</v>
      </c>
      <c r="J8" s="29"/>
      <c r="K8" s="29"/>
      <c r="L8" s="29">
        <v>81</v>
      </c>
      <c r="M8" s="30"/>
      <c r="N8" s="30"/>
      <c r="O8" s="30"/>
      <c r="P8" s="30">
        <v>80</v>
      </c>
      <c r="Q8" s="30"/>
      <c r="R8" s="30"/>
      <c r="S8" s="30"/>
      <c r="T8" s="30">
        <v>81</v>
      </c>
      <c r="U8" s="30"/>
      <c r="V8" s="30"/>
      <c r="W8" s="30"/>
    </row>
    <row r="9" spans="1:23" s="28" customFormat="1" x14ac:dyDescent="0.2">
      <c r="B9" s="29" t="s">
        <v>103</v>
      </c>
      <c r="C9" s="29">
        <f>D9+E9</f>
        <v>22157</v>
      </c>
      <c r="D9" s="29">
        <v>12246</v>
      </c>
      <c r="E9" s="29">
        <v>9911</v>
      </c>
      <c r="F9" s="29">
        <f>G9+H9</f>
        <v>23076</v>
      </c>
      <c r="G9" s="29">
        <v>11397</v>
      </c>
      <c r="H9" s="29">
        <v>11679</v>
      </c>
      <c r="I9" s="29">
        <f>J9+K9</f>
        <v>23818</v>
      </c>
      <c r="J9" s="29">
        <v>14318</v>
      </c>
      <c r="K9" s="29">
        <v>9500</v>
      </c>
      <c r="L9" s="29">
        <f>SUM(M9:O9)</f>
        <v>26849</v>
      </c>
      <c r="M9" s="30">
        <v>5549</v>
      </c>
      <c r="N9" s="30">
        <v>9340</v>
      </c>
      <c r="O9" s="30">
        <v>11960</v>
      </c>
      <c r="P9" s="29">
        <f>SUM(Q9:S9)</f>
        <v>26887</v>
      </c>
      <c r="Q9" s="30">
        <v>5890</v>
      </c>
      <c r="R9" s="30">
        <v>9778</v>
      </c>
      <c r="S9" s="30">
        <v>11219</v>
      </c>
      <c r="T9" s="29">
        <f>SUM(U9:W9)</f>
        <v>25749</v>
      </c>
      <c r="U9" s="30">
        <v>5152</v>
      </c>
      <c r="V9" s="30">
        <v>9042</v>
      </c>
      <c r="W9" s="30">
        <v>11555</v>
      </c>
    </row>
    <row r="10" spans="1:23" s="28" customFormat="1" x14ac:dyDescent="0.2">
      <c r="B10" s="29" t="s">
        <v>101</v>
      </c>
      <c r="C10" s="29">
        <v>74</v>
      </c>
      <c r="D10" s="29"/>
      <c r="E10" s="29"/>
      <c r="F10" s="29">
        <v>74</v>
      </c>
      <c r="G10" s="29"/>
      <c r="H10" s="29"/>
      <c r="I10" s="29">
        <v>78</v>
      </c>
      <c r="J10" s="29"/>
      <c r="K10" s="29"/>
      <c r="L10" s="29">
        <v>80</v>
      </c>
      <c r="M10" s="29"/>
      <c r="N10" s="29"/>
      <c r="O10" s="29"/>
      <c r="P10" s="29">
        <v>79</v>
      </c>
      <c r="Q10" s="29"/>
      <c r="R10" s="29"/>
      <c r="S10" s="29"/>
      <c r="T10" s="29">
        <v>79</v>
      </c>
      <c r="U10" s="29"/>
      <c r="V10" s="29"/>
      <c r="W10" s="29"/>
    </row>
    <row r="11" spans="1:23" s="28" customFormat="1" x14ac:dyDescent="0.2"/>
    <row r="12" spans="1:23" s="28" customFormat="1" x14ac:dyDescent="0.2"/>
    <row r="13" spans="1:23" s="28" customFormat="1" x14ac:dyDescent="0.2">
      <c r="B13" s="143" t="s">
        <v>2</v>
      </c>
      <c r="C13" s="31" t="s">
        <v>93</v>
      </c>
      <c r="D13" s="32"/>
      <c r="E13" s="32"/>
      <c r="F13" s="32"/>
      <c r="G13" s="32"/>
      <c r="H13" s="32"/>
      <c r="I13" s="32"/>
      <c r="J13" s="32"/>
      <c r="K13" s="32"/>
      <c r="L13" s="32"/>
      <c r="M13" s="33"/>
      <c r="N13" s="33"/>
      <c r="O13" s="33"/>
      <c r="P13" s="33"/>
      <c r="Q13" s="34"/>
      <c r="R13" s="34"/>
      <c r="S13" s="34"/>
      <c r="T13" s="34"/>
      <c r="U13" s="34"/>
      <c r="V13" s="35"/>
    </row>
    <row r="14" spans="1:23" s="28" customFormat="1" x14ac:dyDescent="0.2">
      <c r="B14" s="144"/>
      <c r="C14" s="36" t="s">
        <v>104</v>
      </c>
      <c r="D14" s="32"/>
      <c r="E14" s="32"/>
      <c r="F14" s="32"/>
      <c r="G14" s="36" t="s">
        <v>105</v>
      </c>
      <c r="H14" s="32"/>
      <c r="I14" s="32"/>
      <c r="J14" s="36" t="s">
        <v>106</v>
      </c>
      <c r="K14" s="32"/>
      <c r="L14" s="32"/>
      <c r="M14" s="37" t="s">
        <v>107</v>
      </c>
      <c r="N14" s="33"/>
      <c r="O14" s="33"/>
      <c r="P14" s="38" t="s">
        <v>108</v>
      </c>
      <c r="Q14" s="34"/>
      <c r="R14" s="34"/>
      <c r="S14" s="39" t="s">
        <v>109</v>
      </c>
      <c r="T14" s="34"/>
      <c r="U14" s="34"/>
      <c r="V14" s="35"/>
    </row>
    <row r="15" spans="1:23" s="28" customFormat="1" x14ac:dyDescent="0.2">
      <c r="B15" s="145"/>
      <c r="C15" s="40" t="s">
        <v>96</v>
      </c>
      <c r="D15" s="36" t="s">
        <v>99</v>
      </c>
      <c r="E15" s="36" t="s">
        <v>97</v>
      </c>
      <c r="F15" s="36" t="s">
        <v>98</v>
      </c>
      <c r="G15" s="40" t="s">
        <v>96</v>
      </c>
      <c r="H15" s="36" t="s">
        <v>97</v>
      </c>
      <c r="I15" s="36" t="s">
        <v>98</v>
      </c>
      <c r="J15" s="40" t="s">
        <v>96</v>
      </c>
      <c r="K15" s="36" t="s">
        <v>97</v>
      </c>
      <c r="L15" s="39" t="s">
        <v>98</v>
      </c>
      <c r="M15" s="40" t="s">
        <v>96</v>
      </c>
      <c r="N15" s="37" t="s">
        <v>97</v>
      </c>
      <c r="O15" s="39" t="s">
        <v>98</v>
      </c>
      <c r="P15" s="40" t="s">
        <v>96</v>
      </c>
      <c r="Q15" s="37" t="s">
        <v>97</v>
      </c>
      <c r="R15" s="39" t="s">
        <v>98</v>
      </c>
      <c r="S15" s="40" t="s">
        <v>96</v>
      </c>
      <c r="T15" s="37" t="s">
        <v>97</v>
      </c>
      <c r="U15" s="41" t="s">
        <v>98</v>
      </c>
      <c r="V15" s="35"/>
    </row>
    <row r="16" spans="1:23" s="28" customFormat="1" x14ac:dyDescent="0.2">
      <c r="B16" s="29" t="s">
        <v>100</v>
      </c>
      <c r="C16" s="29">
        <f>SUM(E16:F16)</f>
        <v>113605</v>
      </c>
      <c r="D16" s="30"/>
      <c r="E16" s="30">
        <v>56744</v>
      </c>
      <c r="F16" s="30">
        <v>56861</v>
      </c>
      <c r="G16" s="30">
        <f>H16+I16</f>
        <v>108747</v>
      </c>
      <c r="H16" s="30">
        <v>53625</v>
      </c>
      <c r="I16" s="30">
        <v>55122</v>
      </c>
      <c r="J16" s="30">
        <f>K16+L16</f>
        <v>114794</v>
      </c>
      <c r="K16" s="30">
        <v>57264</v>
      </c>
      <c r="L16" s="29">
        <v>57530</v>
      </c>
      <c r="M16" s="30">
        <f>N16+O16</f>
        <v>112401</v>
      </c>
      <c r="N16" s="42">
        <v>51952</v>
      </c>
      <c r="O16" s="42">
        <v>60449</v>
      </c>
      <c r="P16" s="30">
        <f>Q16+R16</f>
        <v>104945</v>
      </c>
      <c r="Q16" s="29">
        <v>51716</v>
      </c>
      <c r="R16" s="42">
        <v>53229</v>
      </c>
      <c r="S16" s="30">
        <f>T16+U16</f>
        <v>110642</v>
      </c>
      <c r="T16" s="42">
        <v>55350</v>
      </c>
      <c r="U16" s="43">
        <v>55292</v>
      </c>
      <c r="V16" s="35"/>
    </row>
    <row r="17" spans="2:22" s="28" customFormat="1" x14ac:dyDescent="0.2">
      <c r="B17" s="29" t="s">
        <v>101</v>
      </c>
      <c r="C17" s="30">
        <v>254</v>
      </c>
      <c r="D17" s="30"/>
      <c r="E17" s="30"/>
      <c r="F17" s="30"/>
      <c r="G17" s="30">
        <v>258</v>
      </c>
      <c r="H17" s="30"/>
      <c r="I17" s="30"/>
      <c r="J17" s="30">
        <v>258</v>
      </c>
      <c r="K17" s="30"/>
      <c r="L17" s="29"/>
      <c r="M17" s="29">
        <v>262</v>
      </c>
      <c r="N17" s="42"/>
      <c r="O17" s="42"/>
      <c r="P17" s="29">
        <v>258</v>
      </c>
      <c r="Q17" s="29"/>
      <c r="R17" s="42"/>
      <c r="S17" s="30">
        <v>256</v>
      </c>
      <c r="T17" s="42"/>
      <c r="U17" s="43"/>
      <c r="V17" s="35"/>
    </row>
    <row r="18" spans="2:22" s="28" customFormat="1" x14ac:dyDescent="0.2">
      <c r="B18" s="29" t="s">
        <v>102</v>
      </c>
      <c r="C18" s="29">
        <f>SUM(E18:F18)</f>
        <v>30777</v>
      </c>
      <c r="D18" s="30"/>
      <c r="E18" s="30">
        <v>16286</v>
      </c>
      <c r="F18" s="30">
        <v>14491</v>
      </c>
      <c r="G18" s="30">
        <f>H18+I18</f>
        <v>30116</v>
      </c>
      <c r="H18" s="30">
        <v>15901</v>
      </c>
      <c r="I18" s="30">
        <v>14215</v>
      </c>
      <c r="J18" s="30">
        <f>K18+L18</f>
        <v>32395</v>
      </c>
      <c r="K18" s="30">
        <v>17268</v>
      </c>
      <c r="L18" s="29">
        <v>15127</v>
      </c>
      <c r="M18" s="30">
        <f>N18+O18</f>
        <v>32319</v>
      </c>
      <c r="N18" s="42">
        <v>15806</v>
      </c>
      <c r="O18" s="42">
        <v>16513</v>
      </c>
      <c r="P18" s="30">
        <f>Q18+R18</f>
        <v>30269</v>
      </c>
      <c r="Q18" s="29">
        <v>15852</v>
      </c>
      <c r="R18" s="42">
        <v>14417</v>
      </c>
      <c r="S18" s="30">
        <f>T18+U18</f>
        <v>32119</v>
      </c>
      <c r="T18" s="42">
        <v>17114</v>
      </c>
      <c r="U18" s="43">
        <v>15005</v>
      </c>
      <c r="V18" s="35"/>
    </row>
    <row r="19" spans="2:22" s="28" customFormat="1" x14ac:dyDescent="0.2">
      <c r="B19" s="29" t="s">
        <v>101</v>
      </c>
      <c r="C19" s="30">
        <v>82</v>
      </c>
      <c r="D19" s="30"/>
      <c r="E19" s="30"/>
      <c r="F19" s="30"/>
      <c r="G19" s="30">
        <v>85</v>
      </c>
      <c r="H19" s="30"/>
      <c r="I19" s="30"/>
      <c r="J19" s="30">
        <v>84</v>
      </c>
      <c r="K19" s="30"/>
      <c r="L19" s="29"/>
      <c r="M19" s="29">
        <v>87</v>
      </c>
      <c r="N19" s="42"/>
      <c r="O19" s="42"/>
      <c r="P19" s="29">
        <v>87</v>
      </c>
      <c r="Q19" s="29"/>
      <c r="R19" s="42"/>
      <c r="S19" s="30">
        <v>86</v>
      </c>
      <c r="T19" s="42"/>
      <c r="U19" s="43"/>
      <c r="V19" s="35"/>
    </row>
    <row r="20" spans="2:22" s="28" customFormat="1" x14ac:dyDescent="0.2">
      <c r="B20" s="29" t="s">
        <v>103</v>
      </c>
      <c r="C20" s="29">
        <f>SUM(E20:F20)</f>
        <v>25465</v>
      </c>
      <c r="D20" s="30"/>
      <c r="E20" s="30">
        <v>14167</v>
      </c>
      <c r="F20" s="30">
        <v>11298</v>
      </c>
      <c r="G20" s="30">
        <f>H20+I20</f>
        <v>24177</v>
      </c>
      <c r="H20" s="30">
        <v>13405</v>
      </c>
      <c r="I20" s="30">
        <v>10772</v>
      </c>
      <c r="J20" s="30">
        <f>K20+L20</f>
        <v>25857</v>
      </c>
      <c r="K20" s="30">
        <v>14101</v>
      </c>
      <c r="L20" s="29">
        <v>11756</v>
      </c>
      <c r="M20" s="30">
        <f>N20+O20</f>
        <v>25688</v>
      </c>
      <c r="N20" s="42">
        <v>13017</v>
      </c>
      <c r="O20" s="42">
        <v>12671</v>
      </c>
      <c r="P20" s="30">
        <f>Q20+R20</f>
        <v>24245</v>
      </c>
      <c r="Q20" s="29">
        <v>13232</v>
      </c>
      <c r="R20" s="42">
        <v>11013</v>
      </c>
      <c r="S20" s="30">
        <f>T20+U20</f>
        <v>25387</v>
      </c>
      <c r="T20" s="42">
        <v>13870</v>
      </c>
      <c r="U20" s="43">
        <v>11517</v>
      </c>
      <c r="V20" s="35"/>
    </row>
    <row r="21" spans="2:22" s="28" customFormat="1" x14ac:dyDescent="0.2">
      <c r="B21" s="29" t="s">
        <v>101</v>
      </c>
      <c r="C21" s="29">
        <v>75</v>
      </c>
      <c r="D21" s="29"/>
      <c r="E21" s="29"/>
      <c r="F21" s="29"/>
      <c r="G21" s="29">
        <v>73</v>
      </c>
      <c r="H21" s="29"/>
      <c r="I21" s="29"/>
      <c r="J21" s="29">
        <v>73</v>
      </c>
      <c r="K21" s="29"/>
      <c r="L21" s="29"/>
      <c r="M21" s="29">
        <v>73</v>
      </c>
      <c r="N21" s="29"/>
      <c r="O21" s="29"/>
      <c r="P21" s="29">
        <v>73</v>
      </c>
      <c r="Q21" s="29"/>
      <c r="R21" s="29"/>
      <c r="S21" s="29">
        <v>73</v>
      </c>
      <c r="T21" s="29"/>
      <c r="U21" s="29"/>
    </row>
    <row r="22" spans="2:22" s="28" customFormat="1" x14ac:dyDescent="0.2"/>
    <row r="23" spans="2:22" s="28" customFormat="1" x14ac:dyDescent="0.2">
      <c r="B23" s="28" t="s">
        <v>110</v>
      </c>
      <c r="I23" s="54" t="s">
        <v>172</v>
      </c>
      <c r="J23" s="54"/>
      <c r="K23" s="54"/>
      <c r="L23" s="54"/>
      <c r="M23" s="54"/>
      <c r="N23" s="54"/>
      <c r="O23" s="55"/>
      <c r="P23" s="48" t="s">
        <v>90</v>
      </c>
      <c r="Q23" s="48"/>
      <c r="R23" s="48"/>
      <c r="S23" s="48"/>
      <c r="T23" s="48"/>
      <c r="U23" s="48"/>
    </row>
    <row r="24" spans="2:22" s="28" customFormat="1" ht="13.5" customHeight="1" x14ac:dyDescent="0.2">
      <c r="B24" s="143" t="s">
        <v>2</v>
      </c>
      <c r="C24" s="31" t="s">
        <v>93</v>
      </c>
      <c r="D24" s="32"/>
      <c r="E24" s="34"/>
      <c r="F24" s="44" t="s">
        <v>111</v>
      </c>
      <c r="G24" s="146" t="s">
        <v>112</v>
      </c>
      <c r="I24" s="143" t="s">
        <v>2</v>
      </c>
      <c r="J24" s="31" t="s">
        <v>93</v>
      </c>
      <c r="K24" s="32"/>
      <c r="L24" s="34"/>
      <c r="M24" s="44" t="s">
        <v>111</v>
      </c>
      <c r="N24" s="146" t="s">
        <v>112</v>
      </c>
      <c r="O24" s="55"/>
      <c r="P24" s="143" t="s">
        <v>2</v>
      </c>
      <c r="Q24" s="31" t="s">
        <v>93</v>
      </c>
      <c r="R24" s="32"/>
      <c r="S24" s="34"/>
      <c r="T24" s="44" t="s">
        <v>111</v>
      </c>
      <c r="U24" s="146" t="s">
        <v>112</v>
      </c>
    </row>
    <row r="25" spans="2:22" s="28" customFormat="1" x14ac:dyDescent="0.2">
      <c r="B25" s="144"/>
      <c r="C25" s="45"/>
      <c r="D25" s="34" t="s">
        <v>113</v>
      </c>
      <c r="E25" s="34"/>
      <c r="F25" s="46"/>
      <c r="G25" s="147"/>
      <c r="I25" s="144"/>
      <c r="J25" s="45"/>
      <c r="K25" s="34" t="s">
        <v>173</v>
      </c>
      <c r="L25" s="34"/>
      <c r="M25" s="46"/>
      <c r="N25" s="147"/>
      <c r="O25" s="55"/>
      <c r="P25" s="144"/>
      <c r="Q25" s="45"/>
      <c r="R25" s="34" t="s">
        <v>174</v>
      </c>
      <c r="S25" s="34"/>
      <c r="T25" s="46"/>
      <c r="U25" s="147"/>
    </row>
    <row r="26" spans="2:22" s="28" customFormat="1" x14ac:dyDescent="0.2">
      <c r="B26" s="145"/>
      <c r="C26" s="39" t="s">
        <v>114</v>
      </c>
      <c r="D26" s="37" t="s">
        <v>99</v>
      </c>
      <c r="E26" s="37" t="s">
        <v>97</v>
      </c>
      <c r="F26" s="39" t="s">
        <v>98</v>
      </c>
      <c r="G26" s="148"/>
      <c r="I26" s="145"/>
      <c r="J26" s="39" t="s">
        <v>114</v>
      </c>
      <c r="K26" s="37" t="s">
        <v>99</v>
      </c>
      <c r="L26" s="37" t="s">
        <v>97</v>
      </c>
      <c r="M26" s="39" t="s">
        <v>98</v>
      </c>
      <c r="N26" s="148"/>
      <c r="O26" s="55"/>
      <c r="P26" s="145"/>
      <c r="Q26" s="39" t="s">
        <v>114</v>
      </c>
      <c r="R26" s="37" t="s">
        <v>99</v>
      </c>
      <c r="S26" s="37" t="s">
        <v>97</v>
      </c>
      <c r="T26" s="39" t="s">
        <v>98</v>
      </c>
      <c r="U26" s="148"/>
    </row>
    <row r="27" spans="2:22" s="28" customFormat="1" x14ac:dyDescent="0.2">
      <c r="B27" s="29" t="s">
        <v>100</v>
      </c>
      <c r="C27" s="29">
        <f>C5+F5+I5+L5+P5+T5+C16+G16+J16+M16+P16+S16</f>
        <v>1343823</v>
      </c>
      <c r="D27" s="29">
        <f>M5+Q5+U5+D16</f>
        <v>74963</v>
      </c>
      <c r="E27" s="29">
        <f>D5+G5+J5+N5+R5+V5+E16+H16+K16+N16+Q16+T16</f>
        <v>588678</v>
      </c>
      <c r="F27" s="29">
        <f>E5+H5+K5+O5+S5+W5+F16+I16+L16+O16+R16+U16</f>
        <v>680182</v>
      </c>
      <c r="G27" s="29">
        <f>MAX(6:6,17:17)</f>
        <v>272</v>
      </c>
      <c r="I27" s="29" t="s">
        <v>100</v>
      </c>
      <c r="J27" s="29">
        <f>J5+M5+P5+S5+W5+AA5+J16+N16+Q16+T16+W16+Z16</f>
        <v>590840</v>
      </c>
      <c r="K27" s="29">
        <f>M5+Q5+U5</f>
        <v>74963</v>
      </c>
      <c r="L27" s="29">
        <f>D5+G5+J5+N5+R5+V5</f>
        <v>262027</v>
      </c>
      <c r="M27" s="29">
        <f>E5+H5+K5+O5+S5+W5</f>
        <v>341699</v>
      </c>
      <c r="N27" s="29">
        <f>MAX(6:6,17:17)</f>
        <v>272</v>
      </c>
      <c r="O27" s="55"/>
      <c r="P27" s="29" t="s">
        <v>100</v>
      </c>
      <c r="Q27" s="29">
        <f>C27+J27</f>
        <v>1934663</v>
      </c>
      <c r="R27" s="29">
        <f>K27+D27</f>
        <v>149926</v>
      </c>
      <c r="S27" s="29">
        <f>L27+E27</f>
        <v>850705</v>
      </c>
      <c r="T27" s="29">
        <f>F27+M27</f>
        <v>1021881</v>
      </c>
      <c r="U27" s="29">
        <f>MAX(6:6,17:17)</f>
        <v>272</v>
      </c>
    </row>
    <row r="28" spans="2:22" s="28" customFormat="1" x14ac:dyDescent="0.2">
      <c r="B28" s="29" t="s">
        <v>102</v>
      </c>
      <c r="C28" s="29">
        <f>C7+F7+I7+L7+P7+T7+C18+G18+J18+M18+P18+S18</f>
        <v>366889</v>
      </c>
      <c r="D28" s="29">
        <f>M7+Q7+U7+D18</f>
        <v>16442</v>
      </c>
      <c r="E28" s="29">
        <f>D7+G7+J7+N7+R7+V7+E18+H18+K18+N18+Q18+T18</f>
        <v>175930</v>
      </c>
      <c r="F28" s="29">
        <f>E7+H7+K7+O7+S7+W7+F18+I18+L18+O18+R18+U18</f>
        <v>174517</v>
      </c>
      <c r="G28" s="29">
        <f>MAX(8:8,19:19)</f>
        <v>87</v>
      </c>
      <c r="I28" s="29" t="s">
        <v>102</v>
      </c>
      <c r="J28" s="29">
        <f>J7+M7+P7+S7+W7+AA7+J18+N18+Q18+T18+W18+Z18</f>
        <v>162042</v>
      </c>
      <c r="K28" s="29">
        <f>M7+Q7+U7</f>
        <v>16442</v>
      </c>
      <c r="L28" s="29">
        <f>D7+G7+J7+N7+R7+V7</f>
        <v>77703</v>
      </c>
      <c r="M28" s="29">
        <f>E7+H7+K7+O7+S7+W7</f>
        <v>84749</v>
      </c>
      <c r="N28" s="29">
        <f>MAX(8:8,19:19)</f>
        <v>87</v>
      </c>
      <c r="O28" s="55"/>
      <c r="P28" s="29" t="s">
        <v>102</v>
      </c>
      <c r="Q28" s="29">
        <f t="shared" ref="Q28:Q29" si="0">C28+J28</f>
        <v>528931</v>
      </c>
      <c r="R28" s="29">
        <f t="shared" ref="R28:S29" si="1">K28+D28</f>
        <v>32884</v>
      </c>
      <c r="S28" s="29">
        <f t="shared" si="1"/>
        <v>253633</v>
      </c>
      <c r="T28" s="29">
        <f t="shared" ref="T28:T29" si="2">F28+M28</f>
        <v>259266</v>
      </c>
      <c r="U28" s="29">
        <f>MAX(8:8,19:19)</f>
        <v>87</v>
      </c>
    </row>
    <row r="29" spans="2:22" s="28" customFormat="1" x14ac:dyDescent="0.2">
      <c r="B29" s="29" t="s">
        <v>103</v>
      </c>
      <c r="C29" s="29">
        <f>C9+F9+I9+L9+P9+T9+C20+G20+J20+M20+P20+S20</f>
        <v>299355</v>
      </c>
      <c r="D29" s="29">
        <f>M9+Q9+U9+D20</f>
        <v>16591</v>
      </c>
      <c r="E29" s="29">
        <f>D9+G9+J9+N9+R9+V9+E20+H20+K20+N20+Q20+T20</f>
        <v>147913</v>
      </c>
      <c r="F29" s="29">
        <f>E9+H9+K9+O9+S9+W9+F20+I20+L20+O20+R20+U20</f>
        <v>134851</v>
      </c>
      <c r="G29" s="29">
        <f>MAX(10:10,21:21)</f>
        <v>80</v>
      </c>
      <c r="I29" s="29" t="s">
        <v>103</v>
      </c>
      <c r="J29" s="29">
        <f>J9+M9+P9+S9+W9+AA9+J20+N20+Q20+T20+W20+Z20</f>
        <v>135504</v>
      </c>
      <c r="K29" s="29">
        <f>M9+Q9+U9</f>
        <v>16591</v>
      </c>
      <c r="L29" s="29">
        <f>D9+G9+J9+N9+R9+V9</f>
        <v>66121</v>
      </c>
      <c r="M29" s="29">
        <f>E9+H9+K9+O9+S9+W9</f>
        <v>65824</v>
      </c>
      <c r="N29" s="29">
        <f>MAX(10:10,21:21)</f>
        <v>80</v>
      </c>
      <c r="O29" s="55"/>
      <c r="P29" s="29" t="s">
        <v>103</v>
      </c>
      <c r="Q29" s="29">
        <f t="shared" si="0"/>
        <v>434859</v>
      </c>
      <c r="R29" s="29">
        <f t="shared" si="1"/>
        <v>33182</v>
      </c>
      <c r="S29" s="29">
        <f t="shared" si="1"/>
        <v>214034</v>
      </c>
      <c r="T29" s="29">
        <f t="shared" si="2"/>
        <v>200675</v>
      </c>
      <c r="U29" s="29">
        <f>MAX(10:10,21:21)</f>
        <v>80</v>
      </c>
    </row>
    <row r="30" spans="2:22" x14ac:dyDescent="0.2">
      <c r="B30" s="28" t="s">
        <v>115</v>
      </c>
    </row>
    <row r="31" spans="2:22" x14ac:dyDescent="0.2">
      <c r="B31" s="28" t="s">
        <v>116</v>
      </c>
    </row>
    <row r="32" spans="2:22" x14ac:dyDescent="0.2">
      <c r="B32" s="28" t="s">
        <v>117</v>
      </c>
    </row>
    <row r="34" ht="13.5" customHeight="1" x14ac:dyDescent="0.2"/>
  </sheetData>
  <mergeCells count="8">
    <mergeCell ref="P24:P26"/>
    <mergeCell ref="U24:U26"/>
    <mergeCell ref="B2:B4"/>
    <mergeCell ref="B13:B15"/>
    <mergeCell ref="B24:B26"/>
    <mergeCell ref="G24:G26"/>
    <mergeCell ref="I24:I26"/>
    <mergeCell ref="N24:N26"/>
  </mergeCells>
  <phoneticPr fontId="2"/>
  <pageMargins left="0.7" right="0.7" top="0.75" bottom="0.75" header="0.3" footer="0.3"/>
  <pageSetup paperSize="9" scale="63" orientation="landscape" r:id="rId1"/>
  <colBreaks count="1" manualBreakCount="1">
    <brk id="2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94"/>
  <sheetViews>
    <sheetView tabSelected="1" view="pageBreakPreview" topLeftCell="A72" zoomScale="80" zoomScaleNormal="80" zoomScaleSheetLayoutView="80" workbookViewId="0">
      <selection activeCell="M68" sqref="M68"/>
    </sheetView>
  </sheetViews>
  <sheetFormatPr defaultColWidth="9" defaultRowHeight="18" x14ac:dyDescent="0.2"/>
  <cols>
    <col min="1" max="1" width="27.33203125" style="86" customWidth="1"/>
    <col min="2" max="2" width="8.58203125" style="86" bestFit="1" customWidth="1"/>
    <col min="3" max="3" width="13.33203125" style="86" customWidth="1"/>
    <col min="4" max="4" width="12.08203125" style="86" customWidth="1"/>
    <col min="5" max="5" width="10.75" style="86" customWidth="1"/>
    <col min="6" max="6" width="23" style="86" bestFit="1" customWidth="1"/>
    <col min="7" max="7" width="9" style="86"/>
    <col min="8" max="8" width="9.75" style="86" bestFit="1" customWidth="1"/>
    <col min="9" max="9" width="9" style="86"/>
    <col min="10" max="10" width="11.33203125" style="86" bestFit="1" customWidth="1"/>
    <col min="11" max="11" width="9" style="86"/>
    <col min="12" max="12" width="10.5" style="86" bestFit="1" customWidth="1"/>
    <col min="13" max="13" width="9" style="86"/>
    <col min="14" max="14" width="11.33203125" style="86" bestFit="1" customWidth="1"/>
    <col min="15" max="15" width="20.33203125" style="86" bestFit="1" customWidth="1"/>
    <col min="16" max="16" width="4.58203125" style="86" customWidth="1"/>
    <col min="17" max="16384" width="9" style="86"/>
  </cols>
  <sheetData>
    <row r="1" spans="1:16" x14ac:dyDescent="0.2">
      <c r="A1" s="116" t="s">
        <v>175</v>
      </c>
      <c r="B1" s="56"/>
      <c r="C1" s="56"/>
      <c r="D1" s="56"/>
      <c r="E1" s="56"/>
      <c r="F1" s="56"/>
      <c r="G1" s="56"/>
      <c r="H1" s="56"/>
      <c r="I1" s="56"/>
      <c r="J1" s="56"/>
      <c r="K1" s="56"/>
      <c r="L1" s="56"/>
      <c r="M1" s="56"/>
      <c r="N1" s="56"/>
      <c r="O1" s="56"/>
      <c r="P1" s="56"/>
    </row>
    <row r="2" spans="1:16" ht="18.5" thickBot="1" x14ac:dyDescent="0.25">
      <c r="A2" s="152" t="s">
        <v>169</v>
      </c>
      <c r="B2" s="152"/>
      <c r="C2" s="152"/>
      <c r="D2" s="152"/>
      <c r="E2" s="152"/>
      <c r="F2" s="152"/>
      <c r="G2" s="152"/>
      <c r="H2" s="152"/>
      <c r="I2" s="152"/>
      <c r="J2" s="152"/>
      <c r="K2" s="152"/>
      <c r="L2" s="152"/>
      <c r="M2" s="152"/>
      <c r="N2" s="152"/>
      <c r="O2" s="152"/>
      <c r="P2" s="87"/>
    </row>
    <row r="3" spans="1:16" ht="18.5" thickBot="1" x14ac:dyDescent="0.25">
      <c r="A3" s="88"/>
      <c r="B3" s="153" t="s">
        <v>138</v>
      </c>
      <c r="C3" s="154"/>
      <c r="D3" s="154"/>
      <c r="E3" s="154"/>
      <c r="F3" s="155"/>
      <c r="G3" s="154" t="s">
        <v>139</v>
      </c>
      <c r="H3" s="154"/>
      <c r="I3" s="154"/>
      <c r="J3" s="155"/>
      <c r="K3" s="154" t="s">
        <v>139</v>
      </c>
      <c r="L3" s="154"/>
      <c r="M3" s="154"/>
      <c r="N3" s="155"/>
      <c r="O3" s="156" t="s">
        <v>177</v>
      </c>
      <c r="P3" s="56"/>
    </row>
    <row r="4" spans="1:16" ht="48" x14ac:dyDescent="0.2">
      <c r="A4" s="89"/>
      <c r="B4" s="57" t="s">
        <v>140</v>
      </c>
      <c r="C4" s="123" t="s">
        <v>141</v>
      </c>
      <c r="D4" s="90" t="s">
        <v>142</v>
      </c>
      <c r="E4" s="91" t="s">
        <v>143</v>
      </c>
      <c r="F4" s="92" t="s">
        <v>165</v>
      </c>
      <c r="G4" s="158" t="s">
        <v>144</v>
      </c>
      <c r="H4" s="159"/>
      <c r="I4" s="93" t="s">
        <v>145</v>
      </c>
      <c r="J4" s="94" t="s">
        <v>146</v>
      </c>
      <c r="K4" s="158" t="s">
        <v>144</v>
      </c>
      <c r="L4" s="159"/>
      <c r="M4" s="93" t="s">
        <v>145</v>
      </c>
      <c r="N4" s="94" t="s">
        <v>146</v>
      </c>
      <c r="O4" s="157"/>
      <c r="P4" s="56"/>
    </row>
    <row r="5" spans="1:16" ht="18.5" thickBot="1" x14ac:dyDescent="0.25">
      <c r="A5" s="95"/>
      <c r="B5" s="58" t="s">
        <v>147</v>
      </c>
      <c r="C5" s="124" t="s">
        <v>148</v>
      </c>
      <c r="D5" s="96" t="s">
        <v>149</v>
      </c>
      <c r="E5" s="97" t="s">
        <v>150</v>
      </c>
      <c r="F5" s="98" t="s">
        <v>166</v>
      </c>
      <c r="G5" s="160" t="s">
        <v>151</v>
      </c>
      <c r="H5" s="161"/>
      <c r="I5" s="99" t="s">
        <v>152</v>
      </c>
      <c r="J5" s="98" t="s">
        <v>167</v>
      </c>
      <c r="K5" s="160" t="s">
        <v>153</v>
      </c>
      <c r="L5" s="161"/>
      <c r="M5" s="99" t="s">
        <v>154</v>
      </c>
      <c r="N5" s="98" t="s">
        <v>168</v>
      </c>
      <c r="O5" s="122" t="s">
        <v>178</v>
      </c>
      <c r="P5" s="56"/>
    </row>
    <row r="6" spans="1:16" x14ac:dyDescent="0.2">
      <c r="A6" s="162" t="s">
        <v>4</v>
      </c>
      <c r="B6" s="163">
        <v>173</v>
      </c>
      <c r="C6" s="165"/>
      <c r="D6" s="167">
        <v>0.85</v>
      </c>
      <c r="E6" s="169">
        <v>12</v>
      </c>
      <c r="F6" s="171" t="str">
        <f>IF(C6="","",ROUNDDOWN(B6*C6*D6*E6,0))</f>
        <v/>
      </c>
      <c r="G6" s="59" t="s">
        <v>155</v>
      </c>
      <c r="H6" s="60">
        <v>113600</v>
      </c>
      <c r="I6" s="125"/>
      <c r="J6" s="100" t="str">
        <f>IF(I6="","",ROUNDDOWN(H6*I6,0))</f>
        <v/>
      </c>
      <c r="K6" s="61"/>
      <c r="L6" s="62"/>
      <c r="M6" s="101"/>
      <c r="N6" s="102"/>
      <c r="O6" s="173" t="str">
        <f>IF(F6="","",INT(F6+J6+J7+N6+N7)*2)</f>
        <v/>
      </c>
      <c r="P6" s="56"/>
    </row>
    <row r="7" spans="1:16" x14ac:dyDescent="0.2">
      <c r="A7" s="162"/>
      <c r="B7" s="164"/>
      <c r="C7" s="166"/>
      <c r="D7" s="168"/>
      <c r="E7" s="170"/>
      <c r="F7" s="172"/>
      <c r="G7" s="63" t="s">
        <v>156</v>
      </c>
      <c r="H7" s="64">
        <v>239390</v>
      </c>
      <c r="I7" s="126"/>
      <c r="J7" s="103" t="str">
        <f t="shared" ref="J7:J70" si="0">IF(I7="","",ROUNDDOWN(H7*I7,0))</f>
        <v/>
      </c>
      <c r="K7" s="65"/>
      <c r="L7" s="66"/>
      <c r="M7" s="104"/>
      <c r="N7" s="105"/>
      <c r="O7" s="174"/>
      <c r="P7" s="56"/>
    </row>
    <row r="8" spans="1:16" x14ac:dyDescent="0.2">
      <c r="A8" s="162" t="s">
        <v>119</v>
      </c>
      <c r="B8" s="175">
        <v>131</v>
      </c>
      <c r="C8" s="176"/>
      <c r="D8" s="177">
        <v>0.85</v>
      </c>
      <c r="E8" s="170">
        <v>12</v>
      </c>
      <c r="F8" s="172" t="str">
        <f t="shared" ref="F8" si="1">IF(C8="","",ROUNDDOWN(B8*C8*D8*E8,0))</f>
        <v/>
      </c>
      <c r="G8" s="67" t="s">
        <v>155</v>
      </c>
      <c r="H8" s="68">
        <v>66030</v>
      </c>
      <c r="I8" s="127"/>
      <c r="J8" s="103" t="str">
        <f t="shared" si="0"/>
        <v/>
      </c>
      <c r="K8" s="69"/>
      <c r="L8" s="70"/>
      <c r="M8" s="106"/>
      <c r="N8" s="105"/>
      <c r="O8" s="174" t="str">
        <f>IF(F8="","",INT(F8+J8+J9+N8+N9)*2)</f>
        <v/>
      </c>
      <c r="P8" s="56"/>
    </row>
    <row r="9" spans="1:16" x14ac:dyDescent="0.2">
      <c r="A9" s="162"/>
      <c r="B9" s="164"/>
      <c r="C9" s="166"/>
      <c r="D9" s="168"/>
      <c r="E9" s="170"/>
      <c r="F9" s="172"/>
      <c r="G9" s="63" t="s">
        <v>156</v>
      </c>
      <c r="H9" s="71">
        <v>126370</v>
      </c>
      <c r="I9" s="126"/>
      <c r="J9" s="103" t="str">
        <f t="shared" si="0"/>
        <v/>
      </c>
      <c r="K9" s="65"/>
      <c r="L9" s="66"/>
      <c r="M9" s="104"/>
      <c r="N9" s="105"/>
      <c r="O9" s="174"/>
      <c r="P9" s="56"/>
    </row>
    <row r="10" spans="1:16" x14ac:dyDescent="0.2">
      <c r="A10" s="162" t="s">
        <v>67</v>
      </c>
      <c r="B10" s="175">
        <v>281</v>
      </c>
      <c r="C10" s="176"/>
      <c r="D10" s="177">
        <v>0.85</v>
      </c>
      <c r="E10" s="170">
        <v>12</v>
      </c>
      <c r="F10" s="172" t="str">
        <f t="shared" ref="F10" si="2">IF(C10="","",ROUNDDOWN(B10*C10*D10*E10,0))</f>
        <v/>
      </c>
      <c r="G10" s="67" t="s">
        <v>155</v>
      </c>
      <c r="H10" s="68">
        <v>89620</v>
      </c>
      <c r="I10" s="127"/>
      <c r="J10" s="103" t="str">
        <f t="shared" si="0"/>
        <v/>
      </c>
      <c r="K10" s="69"/>
      <c r="L10" s="70"/>
      <c r="M10" s="106"/>
      <c r="N10" s="105"/>
      <c r="O10" s="174" t="str">
        <f t="shared" ref="O10" si="3">IF(F10="","",INT(F10+J10+J11+N10+N11)*2)</f>
        <v/>
      </c>
      <c r="P10" s="56"/>
    </row>
    <row r="11" spans="1:16" x14ac:dyDescent="0.2">
      <c r="A11" s="162"/>
      <c r="B11" s="164"/>
      <c r="C11" s="166"/>
      <c r="D11" s="168"/>
      <c r="E11" s="170"/>
      <c r="F11" s="172"/>
      <c r="G11" s="63" t="s">
        <v>156</v>
      </c>
      <c r="H11" s="71">
        <v>220410</v>
      </c>
      <c r="I11" s="126"/>
      <c r="J11" s="103" t="str">
        <f t="shared" si="0"/>
        <v/>
      </c>
      <c r="K11" s="65"/>
      <c r="L11" s="66"/>
      <c r="M11" s="104"/>
      <c r="N11" s="105"/>
      <c r="O11" s="174"/>
      <c r="P11" s="56"/>
    </row>
    <row r="12" spans="1:16" x14ac:dyDescent="0.2">
      <c r="A12" s="162" t="s">
        <v>39</v>
      </c>
      <c r="B12" s="175">
        <v>186</v>
      </c>
      <c r="C12" s="176"/>
      <c r="D12" s="177">
        <v>0.85</v>
      </c>
      <c r="E12" s="170">
        <v>12</v>
      </c>
      <c r="F12" s="172" t="str">
        <f t="shared" ref="F12" si="4">IF(C12="","",ROUNDDOWN(B12*C12*D12*E12,0))</f>
        <v/>
      </c>
      <c r="G12" s="67" t="s">
        <v>155</v>
      </c>
      <c r="H12" s="68">
        <v>53250</v>
      </c>
      <c r="I12" s="127"/>
      <c r="J12" s="103" t="str">
        <f t="shared" si="0"/>
        <v/>
      </c>
      <c r="K12" s="69"/>
      <c r="L12" s="70"/>
      <c r="M12" s="106"/>
      <c r="N12" s="105"/>
      <c r="O12" s="174" t="str">
        <f t="shared" ref="O12" si="5">IF(F12="","",INT(F12+J12+J13+N12+N13)*2)</f>
        <v/>
      </c>
      <c r="P12" s="56"/>
    </row>
    <row r="13" spans="1:16" x14ac:dyDescent="0.2">
      <c r="A13" s="162"/>
      <c r="B13" s="164"/>
      <c r="C13" s="166"/>
      <c r="D13" s="168"/>
      <c r="E13" s="170"/>
      <c r="F13" s="172"/>
      <c r="G13" s="63" t="s">
        <v>156</v>
      </c>
      <c r="H13" s="71">
        <v>104630</v>
      </c>
      <c r="I13" s="126"/>
      <c r="J13" s="103" t="str">
        <f t="shared" si="0"/>
        <v/>
      </c>
      <c r="K13" s="65"/>
      <c r="L13" s="66"/>
      <c r="M13" s="104"/>
      <c r="N13" s="105"/>
      <c r="O13" s="174"/>
      <c r="P13" s="56"/>
    </row>
    <row r="14" spans="1:16" x14ac:dyDescent="0.2">
      <c r="A14" s="162" t="s">
        <v>69</v>
      </c>
      <c r="B14" s="175">
        <v>230</v>
      </c>
      <c r="C14" s="176"/>
      <c r="D14" s="177">
        <v>0.85</v>
      </c>
      <c r="E14" s="170">
        <v>12</v>
      </c>
      <c r="F14" s="172" t="str">
        <f t="shared" ref="F14" si="6">IF(C14="","",ROUNDDOWN(B14*C14*D14*E14,0))</f>
        <v/>
      </c>
      <c r="G14" s="67" t="s">
        <v>155</v>
      </c>
      <c r="H14" s="68">
        <v>61330</v>
      </c>
      <c r="I14" s="127"/>
      <c r="J14" s="103" t="str">
        <f t="shared" si="0"/>
        <v/>
      </c>
      <c r="K14" s="69"/>
      <c r="L14" s="70"/>
      <c r="M14" s="106"/>
      <c r="N14" s="105"/>
      <c r="O14" s="174" t="str">
        <f t="shared" ref="O14" si="7">IF(F14="","",INT(F14+J14+J15+N14+N15)*2)</f>
        <v/>
      </c>
      <c r="P14" s="56"/>
    </row>
    <row r="15" spans="1:16" x14ac:dyDescent="0.2">
      <c r="A15" s="162"/>
      <c r="B15" s="164"/>
      <c r="C15" s="166"/>
      <c r="D15" s="168"/>
      <c r="E15" s="170"/>
      <c r="F15" s="172"/>
      <c r="G15" s="63" t="s">
        <v>156</v>
      </c>
      <c r="H15" s="71">
        <v>149340</v>
      </c>
      <c r="I15" s="126"/>
      <c r="J15" s="103" t="str">
        <f t="shared" si="0"/>
        <v/>
      </c>
      <c r="K15" s="65"/>
      <c r="L15" s="66"/>
      <c r="M15" s="104"/>
      <c r="N15" s="105"/>
      <c r="O15" s="174"/>
      <c r="P15" s="56"/>
    </row>
    <row r="16" spans="1:16" x14ac:dyDescent="0.2">
      <c r="A16" s="162" t="s">
        <v>37</v>
      </c>
      <c r="B16" s="175">
        <v>174</v>
      </c>
      <c r="C16" s="176"/>
      <c r="D16" s="177">
        <v>0.85</v>
      </c>
      <c r="E16" s="170">
        <v>12</v>
      </c>
      <c r="F16" s="172" t="str">
        <f t="shared" ref="F16" si="8">IF(C16="","",ROUNDDOWN(B16*C16*D16*E16,0))</f>
        <v/>
      </c>
      <c r="G16" s="67" t="s">
        <v>155</v>
      </c>
      <c r="H16" s="68">
        <v>40700</v>
      </c>
      <c r="I16" s="127"/>
      <c r="J16" s="103" t="str">
        <f t="shared" si="0"/>
        <v/>
      </c>
      <c r="K16" s="69"/>
      <c r="L16" s="70"/>
      <c r="M16" s="106"/>
      <c r="N16" s="105"/>
      <c r="O16" s="174" t="str">
        <f t="shared" ref="O16" si="9">IF(F16="","",INT(F16+J16+J17+N16+N17)*2)</f>
        <v/>
      </c>
      <c r="P16" s="56"/>
    </row>
    <row r="17" spans="1:16" x14ac:dyDescent="0.2">
      <c r="A17" s="162"/>
      <c r="B17" s="164"/>
      <c r="C17" s="166"/>
      <c r="D17" s="168"/>
      <c r="E17" s="170"/>
      <c r="F17" s="172"/>
      <c r="G17" s="63" t="s">
        <v>156</v>
      </c>
      <c r="H17" s="71">
        <v>87570</v>
      </c>
      <c r="I17" s="126"/>
      <c r="J17" s="103" t="str">
        <f t="shared" si="0"/>
        <v/>
      </c>
      <c r="K17" s="65"/>
      <c r="L17" s="66"/>
      <c r="M17" s="104"/>
      <c r="N17" s="105"/>
      <c r="O17" s="174"/>
      <c r="P17" s="56"/>
    </row>
    <row r="18" spans="1:16" x14ac:dyDescent="0.2">
      <c r="A18" s="162" t="s">
        <v>13</v>
      </c>
      <c r="B18" s="175">
        <v>108</v>
      </c>
      <c r="C18" s="176"/>
      <c r="D18" s="177">
        <v>0.85</v>
      </c>
      <c r="E18" s="170">
        <v>12</v>
      </c>
      <c r="F18" s="172" t="str">
        <f t="shared" ref="F18" si="10">IF(C18="","",ROUNDDOWN(B18*C18*D18*E18,0))</f>
        <v/>
      </c>
      <c r="G18" s="67" t="s">
        <v>155</v>
      </c>
      <c r="H18" s="68">
        <v>30620</v>
      </c>
      <c r="I18" s="127"/>
      <c r="J18" s="103" t="str">
        <f t="shared" si="0"/>
        <v/>
      </c>
      <c r="K18" s="69"/>
      <c r="L18" s="70"/>
      <c r="M18" s="106"/>
      <c r="N18" s="105"/>
      <c r="O18" s="174" t="str">
        <f t="shared" ref="O18" si="11">IF(F18="","",INT(F18+J18+J19+N18+N19)*2)</f>
        <v/>
      </c>
      <c r="P18" s="56"/>
    </row>
    <row r="19" spans="1:16" x14ac:dyDescent="0.2">
      <c r="A19" s="162"/>
      <c r="B19" s="164"/>
      <c r="C19" s="166"/>
      <c r="D19" s="168"/>
      <c r="E19" s="170"/>
      <c r="F19" s="172"/>
      <c r="G19" s="63" t="s">
        <v>156</v>
      </c>
      <c r="H19" s="71">
        <v>72380</v>
      </c>
      <c r="I19" s="126"/>
      <c r="J19" s="103" t="str">
        <f t="shared" si="0"/>
        <v/>
      </c>
      <c r="K19" s="65"/>
      <c r="L19" s="66"/>
      <c r="M19" s="104"/>
      <c r="N19" s="105"/>
      <c r="O19" s="174"/>
      <c r="P19" s="56"/>
    </row>
    <row r="20" spans="1:16" x14ac:dyDescent="0.2">
      <c r="A20" s="162" t="s">
        <v>17</v>
      </c>
      <c r="B20" s="175">
        <v>99</v>
      </c>
      <c r="C20" s="176"/>
      <c r="D20" s="177">
        <v>0.85</v>
      </c>
      <c r="E20" s="170">
        <v>12</v>
      </c>
      <c r="F20" s="172" t="str">
        <f t="shared" ref="F20" si="12">IF(C20="","",ROUNDDOWN(B20*C20*D20*E20,0))</f>
        <v/>
      </c>
      <c r="G20" s="67" t="s">
        <v>155</v>
      </c>
      <c r="H20" s="68">
        <v>34950</v>
      </c>
      <c r="I20" s="127"/>
      <c r="J20" s="103" t="str">
        <f t="shared" si="0"/>
        <v/>
      </c>
      <c r="K20" s="69"/>
      <c r="L20" s="70"/>
      <c r="M20" s="106"/>
      <c r="N20" s="105"/>
      <c r="O20" s="174" t="str">
        <f t="shared" ref="O20" si="13">IF(F20="","",INT(F20+J20+J21+N20+N21)*2)</f>
        <v/>
      </c>
      <c r="P20" s="56"/>
    </row>
    <row r="21" spans="1:16" x14ac:dyDescent="0.2">
      <c r="A21" s="162"/>
      <c r="B21" s="164"/>
      <c r="C21" s="166"/>
      <c r="D21" s="168"/>
      <c r="E21" s="170"/>
      <c r="F21" s="172"/>
      <c r="G21" s="63" t="s">
        <v>156</v>
      </c>
      <c r="H21" s="71">
        <v>75780</v>
      </c>
      <c r="I21" s="126"/>
      <c r="J21" s="103" t="str">
        <f t="shared" si="0"/>
        <v/>
      </c>
      <c r="K21" s="65"/>
      <c r="L21" s="66"/>
      <c r="M21" s="104"/>
      <c r="N21" s="105"/>
      <c r="O21" s="174"/>
      <c r="P21" s="56"/>
    </row>
    <row r="22" spans="1:16" x14ac:dyDescent="0.2">
      <c r="A22" s="162" t="s">
        <v>33</v>
      </c>
      <c r="B22" s="175">
        <v>161</v>
      </c>
      <c r="C22" s="176"/>
      <c r="D22" s="177">
        <v>0.85</v>
      </c>
      <c r="E22" s="170">
        <v>12</v>
      </c>
      <c r="F22" s="172" t="str">
        <f t="shared" ref="F22" si="14">IF(C22="","",ROUNDDOWN(B22*C22*D22*E22,0))</f>
        <v/>
      </c>
      <c r="G22" s="67" t="s">
        <v>155</v>
      </c>
      <c r="H22" s="68">
        <v>44000</v>
      </c>
      <c r="I22" s="127"/>
      <c r="J22" s="103" t="str">
        <f t="shared" si="0"/>
        <v/>
      </c>
      <c r="K22" s="69"/>
      <c r="L22" s="70"/>
      <c r="M22" s="106"/>
      <c r="N22" s="105"/>
      <c r="O22" s="174" t="str">
        <f t="shared" ref="O22" si="15">IF(F22="","",INT(F22+J22+J23+N22+N23)*2)</f>
        <v/>
      </c>
      <c r="P22" s="56"/>
    </row>
    <row r="23" spans="1:16" x14ac:dyDescent="0.2">
      <c r="A23" s="162"/>
      <c r="B23" s="164"/>
      <c r="C23" s="166"/>
      <c r="D23" s="168"/>
      <c r="E23" s="170"/>
      <c r="F23" s="172"/>
      <c r="G23" s="63" t="s">
        <v>156</v>
      </c>
      <c r="H23" s="71">
        <v>96510</v>
      </c>
      <c r="I23" s="126"/>
      <c r="J23" s="103" t="str">
        <f t="shared" si="0"/>
        <v/>
      </c>
      <c r="K23" s="65"/>
      <c r="L23" s="72"/>
      <c r="M23" s="107"/>
      <c r="N23" s="105"/>
      <c r="O23" s="174"/>
      <c r="P23" s="56"/>
    </row>
    <row r="24" spans="1:16" x14ac:dyDescent="0.2">
      <c r="A24" s="162" t="s">
        <v>120</v>
      </c>
      <c r="B24" s="175">
        <v>290</v>
      </c>
      <c r="C24" s="176"/>
      <c r="D24" s="177">
        <v>0.85</v>
      </c>
      <c r="E24" s="170">
        <v>12</v>
      </c>
      <c r="F24" s="172" t="str">
        <f t="shared" ref="F24" si="16">IF(C24="","",ROUNDDOWN(B24*C24*D24*E24,0))</f>
        <v/>
      </c>
      <c r="G24" s="67" t="s">
        <v>155</v>
      </c>
      <c r="H24" s="68">
        <v>131790</v>
      </c>
      <c r="I24" s="127"/>
      <c r="J24" s="103" t="str">
        <f t="shared" si="0"/>
        <v/>
      </c>
      <c r="K24" s="69"/>
      <c r="L24" s="70"/>
      <c r="M24" s="106"/>
      <c r="N24" s="105"/>
      <c r="O24" s="174" t="str">
        <f t="shared" ref="O24" si="17">IF(F24="","",INT(F24+J24+J25+N24+N25)*2)</f>
        <v/>
      </c>
      <c r="P24" s="56"/>
    </row>
    <row r="25" spans="1:16" x14ac:dyDescent="0.2">
      <c r="A25" s="162"/>
      <c r="B25" s="164"/>
      <c r="C25" s="166"/>
      <c r="D25" s="168"/>
      <c r="E25" s="170"/>
      <c r="F25" s="172"/>
      <c r="G25" s="63" t="s">
        <v>156</v>
      </c>
      <c r="H25" s="71">
        <v>273170</v>
      </c>
      <c r="I25" s="126"/>
      <c r="J25" s="103" t="str">
        <f t="shared" si="0"/>
        <v/>
      </c>
      <c r="K25" s="65"/>
      <c r="L25" s="72"/>
      <c r="M25" s="107"/>
      <c r="N25" s="105"/>
      <c r="O25" s="174"/>
      <c r="P25" s="56"/>
    </row>
    <row r="26" spans="1:16" x14ac:dyDescent="0.2">
      <c r="A26" s="162" t="s">
        <v>43</v>
      </c>
      <c r="B26" s="175">
        <v>214</v>
      </c>
      <c r="C26" s="176"/>
      <c r="D26" s="177">
        <v>0.85</v>
      </c>
      <c r="E26" s="170">
        <v>12</v>
      </c>
      <c r="F26" s="172" t="str">
        <f t="shared" ref="F26" si="18">IF(C26="","",ROUNDDOWN(B26*C26*D26*E26,0))</f>
        <v/>
      </c>
      <c r="G26" s="67" t="s">
        <v>155</v>
      </c>
      <c r="H26" s="68">
        <v>90630</v>
      </c>
      <c r="I26" s="127"/>
      <c r="J26" s="103" t="str">
        <f t="shared" si="0"/>
        <v/>
      </c>
      <c r="K26" s="69"/>
      <c r="L26" s="70"/>
      <c r="M26" s="106"/>
      <c r="N26" s="105"/>
      <c r="O26" s="174" t="str">
        <f t="shared" ref="O26" si="19">IF(F26="","",INT(F26+J26+J27+N26+N27)*2)</f>
        <v/>
      </c>
      <c r="P26" s="56"/>
    </row>
    <row r="27" spans="1:16" x14ac:dyDescent="0.2">
      <c r="A27" s="162"/>
      <c r="B27" s="164"/>
      <c r="C27" s="166"/>
      <c r="D27" s="168"/>
      <c r="E27" s="170"/>
      <c r="F27" s="172"/>
      <c r="G27" s="63" t="s">
        <v>156</v>
      </c>
      <c r="H27" s="71">
        <v>191870</v>
      </c>
      <c r="I27" s="126"/>
      <c r="J27" s="103" t="str">
        <f t="shared" si="0"/>
        <v/>
      </c>
      <c r="K27" s="65"/>
      <c r="L27" s="66"/>
      <c r="M27" s="104"/>
      <c r="N27" s="105"/>
      <c r="O27" s="174"/>
      <c r="P27" s="56"/>
    </row>
    <row r="28" spans="1:16" x14ac:dyDescent="0.2">
      <c r="A28" s="162" t="s">
        <v>45</v>
      </c>
      <c r="B28" s="175">
        <v>90</v>
      </c>
      <c r="C28" s="176"/>
      <c r="D28" s="177">
        <v>0.85</v>
      </c>
      <c r="E28" s="170">
        <v>12</v>
      </c>
      <c r="F28" s="172" t="str">
        <f t="shared" ref="F28" si="20">IF(C28="","",ROUNDDOWN(B28*C28*D28*E28,0))</f>
        <v/>
      </c>
      <c r="G28" s="67" t="s">
        <v>155</v>
      </c>
      <c r="H28" s="68">
        <v>3990</v>
      </c>
      <c r="I28" s="127"/>
      <c r="J28" s="103" t="str">
        <f t="shared" si="0"/>
        <v/>
      </c>
      <c r="K28" s="69"/>
      <c r="L28" s="70"/>
      <c r="M28" s="106"/>
      <c r="N28" s="105"/>
      <c r="O28" s="174" t="str">
        <f t="shared" ref="O28" si="21">IF(F28="","",INT(F28+J28+J29+N28+N29)*2)</f>
        <v/>
      </c>
      <c r="P28" s="56"/>
    </row>
    <row r="29" spans="1:16" x14ac:dyDescent="0.2">
      <c r="A29" s="162"/>
      <c r="B29" s="164"/>
      <c r="C29" s="166"/>
      <c r="D29" s="168"/>
      <c r="E29" s="170"/>
      <c r="F29" s="172"/>
      <c r="G29" s="63" t="s">
        <v>156</v>
      </c>
      <c r="H29" s="71">
        <v>13150</v>
      </c>
      <c r="I29" s="126"/>
      <c r="J29" s="103" t="str">
        <f t="shared" si="0"/>
        <v/>
      </c>
      <c r="K29" s="65"/>
      <c r="L29" s="66"/>
      <c r="M29" s="104"/>
      <c r="N29" s="105"/>
      <c r="O29" s="174"/>
      <c r="P29" s="56"/>
    </row>
    <row r="30" spans="1:16" x14ac:dyDescent="0.2">
      <c r="A30" s="162" t="s">
        <v>31</v>
      </c>
      <c r="B30" s="175">
        <v>215</v>
      </c>
      <c r="C30" s="176"/>
      <c r="D30" s="177">
        <v>0.85</v>
      </c>
      <c r="E30" s="170">
        <v>12</v>
      </c>
      <c r="F30" s="172" t="str">
        <f t="shared" ref="F30" si="22">IF(C30="","",ROUNDDOWN(B30*C30*D30*E30,0))</f>
        <v/>
      </c>
      <c r="G30" s="67" t="s">
        <v>155</v>
      </c>
      <c r="H30" s="68">
        <v>82870</v>
      </c>
      <c r="I30" s="127"/>
      <c r="J30" s="103" t="str">
        <f t="shared" si="0"/>
        <v/>
      </c>
      <c r="K30" s="69"/>
      <c r="L30" s="70"/>
      <c r="M30" s="106"/>
      <c r="N30" s="105"/>
      <c r="O30" s="174" t="str">
        <f t="shared" ref="O30" si="23">IF(F30="","",INT(F30+J30+J31+N30+N31)*2)</f>
        <v/>
      </c>
      <c r="P30" s="56"/>
    </row>
    <row r="31" spans="1:16" x14ac:dyDescent="0.2">
      <c r="A31" s="162"/>
      <c r="B31" s="164"/>
      <c r="C31" s="166"/>
      <c r="D31" s="168"/>
      <c r="E31" s="170"/>
      <c r="F31" s="172"/>
      <c r="G31" s="63" t="s">
        <v>156</v>
      </c>
      <c r="H31" s="71">
        <v>156140</v>
      </c>
      <c r="I31" s="126"/>
      <c r="J31" s="103" t="str">
        <f t="shared" si="0"/>
        <v/>
      </c>
      <c r="K31" s="65"/>
      <c r="L31" s="66"/>
      <c r="M31" s="104"/>
      <c r="N31" s="105"/>
      <c r="O31" s="174"/>
      <c r="P31" s="56"/>
    </row>
    <row r="32" spans="1:16" x14ac:dyDescent="0.2">
      <c r="A32" s="162" t="s">
        <v>121</v>
      </c>
      <c r="B32" s="175">
        <v>86</v>
      </c>
      <c r="C32" s="176"/>
      <c r="D32" s="177">
        <v>0.85</v>
      </c>
      <c r="E32" s="170">
        <v>12</v>
      </c>
      <c r="F32" s="172" t="str">
        <f t="shared" ref="F32" si="24">IF(C32="","",ROUNDDOWN(B32*C32*D32*E32,0))</f>
        <v/>
      </c>
      <c r="G32" s="67" t="s">
        <v>155</v>
      </c>
      <c r="H32" s="68">
        <v>20400</v>
      </c>
      <c r="I32" s="127"/>
      <c r="J32" s="103" t="str">
        <f t="shared" si="0"/>
        <v/>
      </c>
      <c r="K32" s="69"/>
      <c r="L32" s="70"/>
      <c r="M32" s="106"/>
      <c r="N32" s="105"/>
      <c r="O32" s="174" t="str">
        <f t="shared" ref="O32" si="25">IF(F32="","",INT(F32+J32+J33+N32+N33)*2)</f>
        <v/>
      </c>
      <c r="P32" s="56"/>
    </row>
    <row r="33" spans="1:16" x14ac:dyDescent="0.2">
      <c r="A33" s="162"/>
      <c r="B33" s="164"/>
      <c r="C33" s="166"/>
      <c r="D33" s="168"/>
      <c r="E33" s="170"/>
      <c r="F33" s="172"/>
      <c r="G33" s="63" t="s">
        <v>156</v>
      </c>
      <c r="H33" s="71">
        <v>39670</v>
      </c>
      <c r="I33" s="126"/>
      <c r="J33" s="103" t="str">
        <f t="shared" si="0"/>
        <v/>
      </c>
      <c r="K33" s="65"/>
      <c r="L33" s="66"/>
      <c r="M33" s="104"/>
      <c r="N33" s="105"/>
      <c r="O33" s="174"/>
      <c r="P33" s="56"/>
    </row>
    <row r="34" spans="1:16" x14ac:dyDescent="0.2">
      <c r="A34" s="162" t="s">
        <v>122</v>
      </c>
      <c r="B34" s="175">
        <v>213</v>
      </c>
      <c r="C34" s="176"/>
      <c r="D34" s="177">
        <v>0.85</v>
      </c>
      <c r="E34" s="170">
        <v>12</v>
      </c>
      <c r="F34" s="172" t="str">
        <f t="shared" ref="F34" si="26">IF(C34="","",ROUNDDOWN(B34*C34*D34*E34,0))</f>
        <v/>
      </c>
      <c r="G34" s="67" t="s">
        <v>155</v>
      </c>
      <c r="H34" s="68">
        <v>97750</v>
      </c>
      <c r="I34" s="127"/>
      <c r="J34" s="103" t="str">
        <f t="shared" si="0"/>
        <v/>
      </c>
      <c r="K34" s="69"/>
      <c r="L34" s="70"/>
      <c r="M34" s="106"/>
      <c r="N34" s="105"/>
      <c r="O34" s="174" t="str">
        <f t="shared" ref="O34" si="27">IF(F34="","",INT(F34+J34+J35+N34+N35)*2)</f>
        <v/>
      </c>
      <c r="P34" s="56"/>
    </row>
    <row r="35" spans="1:16" x14ac:dyDescent="0.2">
      <c r="A35" s="162"/>
      <c r="B35" s="164"/>
      <c r="C35" s="166"/>
      <c r="D35" s="168"/>
      <c r="E35" s="170"/>
      <c r="F35" s="172"/>
      <c r="G35" s="63" t="s">
        <v>156</v>
      </c>
      <c r="H35" s="71">
        <v>151190</v>
      </c>
      <c r="I35" s="126"/>
      <c r="J35" s="103" t="str">
        <f t="shared" si="0"/>
        <v/>
      </c>
      <c r="K35" s="65"/>
      <c r="L35" s="66"/>
      <c r="M35" s="104"/>
      <c r="N35" s="105"/>
      <c r="O35" s="174"/>
      <c r="P35" s="56"/>
    </row>
    <row r="36" spans="1:16" x14ac:dyDescent="0.2">
      <c r="A36" s="162" t="s">
        <v>123</v>
      </c>
      <c r="B36" s="175">
        <v>56</v>
      </c>
      <c r="C36" s="176"/>
      <c r="D36" s="177">
        <v>0.85</v>
      </c>
      <c r="E36" s="170">
        <v>12</v>
      </c>
      <c r="F36" s="172" t="str">
        <f t="shared" ref="F36" si="28">IF(C36="","",ROUNDDOWN(B36*C36*D36*E36,0))</f>
        <v/>
      </c>
      <c r="G36" s="67" t="s">
        <v>155</v>
      </c>
      <c r="H36" s="68">
        <v>19920</v>
      </c>
      <c r="I36" s="127"/>
      <c r="J36" s="103" t="str">
        <f t="shared" si="0"/>
        <v/>
      </c>
      <c r="K36" s="69"/>
      <c r="L36" s="70"/>
      <c r="M36" s="106"/>
      <c r="N36" s="105"/>
      <c r="O36" s="174" t="str">
        <f t="shared" ref="O36" si="29">IF(F36="","",INT(F36+J36+J37+N36+N37)*2)</f>
        <v/>
      </c>
      <c r="P36" s="56"/>
    </row>
    <row r="37" spans="1:16" x14ac:dyDescent="0.2">
      <c r="A37" s="162"/>
      <c r="B37" s="164"/>
      <c r="C37" s="166"/>
      <c r="D37" s="168"/>
      <c r="E37" s="170"/>
      <c r="F37" s="172"/>
      <c r="G37" s="63" t="s">
        <v>156</v>
      </c>
      <c r="H37" s="71">
        <v>34990</v>
      </c>
      <c r="I37" s="126"/>
      <c r="J37" s="103" t="str">
        <f t="shared" si="0"/>
        <v/>
      </c>
      <c r="K37" s="65"/>
      <c r="L37" s="66"/>
      <c r="M37" s="104"/>
      <c r="N37" s="105"/>
      <c r="O37" s="174"/>
      <c r="P37" s="56"/>
    </row>
    <row r="38" spans="1:16" x14ac:dyDescent="0.2">
      <c r="A38" s="162" t="s">
        <v>124</v>
      </c>
      <c r="B38" s="175">
        <v>65</v>
      </c>
      <c r="C38" s="176"/>
      <c r="D38" s="177">
        <v>0.85</v>
      </c>
      <c r="E38" s="170">
        <v>12</v>
      </c>
      <c r="F38" s="172" t="str">
        <f t="shared" ref="F38" si="30">IF(C38="","",ROUNDDOWN(B38*C38*D38*E38,0))</f>
        <v/>
      </c>
      <c r="G38" s="67" t="s">
        <v>155</v>
      </c>
      <c r="H38" s="68">
        <v>29470</v>
      </c>
      <c r="I38" s="127"/>
      <c r="J38" s="103" t="str">
        <f t="shared" si="0"/>
        <v/>
      </c>
      <c r="K38" s="69"/>
      <c r="L38" s="70"/>
      <c r="M38" s="106"/>
      <c r="N38" s="105"/>
      <c r="O38" s="174" t="str">
        <f t="shared" ref="O38" si="31">IF(F38="","",INT(F38+J38+J39+N38+N39)*2)</f>
        <v/>
      </c>
      <c r="P38" s="56"/>
    </row>
    <row r="39" spans="1:16" x14ac:dyDescent="0.2">
      <c r="A39" s="162"/>
      <c r="B39" s="164"/>
      <c r="C39" s="166"/>
      <c r="D39" s="168"/>
      <c r="E39" s="170"/>
      <c r="F39" s="172"/>
      <c r="G39" s="63" t="s">
        <v>156</v>
      </c>
      <c r="H39" s="71">
        <v>40330</v>
      </c>
      <c r="I39" s="126"/>
      <c r="J39" s="103" t="str">
        <f t="shared" si="0"/>
        <v/>
      </c>
      <c r="K39" s="65"/>
      <c r="L39" s="66"/>
      <c r="M39" s="104"/>
      <c r="N39" s="105"/>
      <c r="O39" s="174"/>
      <c r="P39" s="56"/>
    </row>
    <row r="40" spans="1:16" x14ac:dyDescent="0.2">
      <c r="A40" s="162" t="s">
        <v>176</v>
      </c>
      <c r="B40" s="175">
        <v>109</v>
      </c>
      <c r="C40" s="176"/>
      <c r="D40" s="177">
        <v>0.85</v>
      </c>
      <c r="E40" s="170">
        <v>12</v>
      </c>
      <c r="F40" s="172" t="str">
        <f t="shared" ref="F40" si="32">IF(C40="","",ROUNDDOWN(B40*C40*D40*E40,0))</f>
        <v/>
      </c>
      <c r="G40" s="67" t="s">
        <v>155</v>
      </c>
      <c r="H40" s="68">
        <v>43500</v>
      </c>
      <c r="I40" s="127"/>
      <c r="J40" s="103" t="str">
        <f t="shared" si="0"/>
        <v/>
      </c>
      <c r="K40" s="69"/>
      <c r="L40" s="70"/>
      <c r="M40" s="106"/>
      <c r="N40" s="105"/>
      <c r="O40" s="174" t="str">
        <f t="shared" ref="O40" si="33">IF(F40="","",INT(F40+J40+J41+N40+N41)*2)</f>
        <v/>
      </c>
      <c r="P40" s="56"/>
    </row>
    <row r="41" spans="1:16" x14ac:dyDescent="0.2">
      <c r="A41" s="162"/>
      <c r="B41" s="164"/>
      <c r="C41" s="166"/>
      <c r="D41" s="168"/>
      <c r="E41" s="170"/>
      <c r="F41" s="172"/>
      <c r="G41" s="63" t="s">
        <v>156</v>
      </c>
      <c r="H41" s="71">
        <v>90180</v>
      </c>
      <c r="I41" s="126"/>
      <c r="J41" s="103" t="str">
        <f t="shared" si="0"/>
        <v/>
      </c>
      <c r="K41" s="65"/>
      <c r="L41" s="66"/>
      <c r="M41" s="104"/>
      <c r="N41" s="105"/>
      <c r="O41" s="174"/>
      <c r="P41" s="56"/>
    </row>
    <row r="42" spans="1:16" x14ac:dyDescent="0.2">
      <c r="A42" s="162" t="s">
        <v>11</v>
      </c>
      <c r="B42" s="175">
        <v>35</v>
      </c>
      <c r="C42" s="176"/>
      <c r="D42" s="177">
        <v>0.85</v>
      </c>
      <c r="E42" s="170">
        <v>12</v>
      </c>
      <c r="F42" s="172" t="str">
        <f t="shared" ref="F42" si="34">IF(C42="","",ROUNDDOWN(B42*C42*D42*E42,0))</f>
        <v/>
      </c>
      <c r="G42" s="67" t="s">
        <v>155</v>
      </c>
      <c r="H42" s="68">
        <v>9890</v>
      </c>
      <c r="I42" s="127"/>
      <c r="J42" s="103" t="str">
        <f t="shared" si="0"/>
        <v/>
      </c>
      <c r="K42" s="69"/>
      <c r="L42" s="70"/>
      <c r="M42" s="106"/>
      <c r="N42" s="105"/>
      <c r="O42" s="174" t="str">
        <f t="shared" ref="O42" si="35">IF(F42="","",INT(F42+J42+J43+N42+N43)*2)</f>
        <v/>
      </c>
      <c r="P42" s="56"/>
    </row>
    <row r="43" spans="1:16" x14ac:dyDescent="0.2">
      <c r="A43" s="162"/>
      <c r="B43" s="164"/>
      <c r="C43" s="166"/>
      <c r="D43" s="168"/>
      <c r="E43" s="170"/>
      <c r="F43" s="172"/>
      <c r="G43" s="63" t="s">
        <v>156</v>
      </c>
      <c r="H43" s="71">
        <v>20000</v>
      </c>
      <c r="I43" s="126"/>
      <c r="J43" s="103" t="str">
        <f t="shared" si="0"/>
        <v/>
      </c>
      <c r="K43" s="65"/>
      <c r="L43" s="66"/>
      <c r="M43" s="104"/>
      <c r="N43" s="105"/>
      <c r="O43" s="174"/>
      <c r="P43" s="56"/>
    </row>
    <row r="44" spans="1:16" x14ac:dyDescent="0.2">
      <c r="A44" s="162" t="s">
        <v>15</v>
      </c>
      <c r="B44" s="175">
        <v>64</v>
      </c>
      <c r="C44" s="176"/>
      <c r="D44" s="177">
        <v>0.85</v>
      </c>
      <c r="E44" s="170">
        <v>12</v>
      </c>
      <c r="F44" s="172" t="str">
        <f t="shared" ref="F44" si="36">IF(C44="","",ROUNDDOWN(B44*C44*D44*E44,0))</f>
        <v/>
      </c>
      <c r="G44" s="67" t="s">
        <v>155</v>
      </c>
      <c r="H44" s="68">
        <v>22870</v>
      </c>
      <c r="I44" s="127"/>
      <c r="J44" s="103" t="str">
        <f t="shared" si="0"/>
        <v/>
      </c>
      <c r="K44" s="69"/>
      <c r="L44" s="70"/>
      <c r="M44" s="106"/>
      <c r="N44" s="105"/>
      <c r="O44" s="174" t="str">
        <f t="shared" ref="O44" si="37">IF(F44="","",INT(F44+J44+J45+N44+N45)*2)</f>
        <v/>
      </c>
      <c r="P44" s="56"/>
    </row>
    <row r="45" spans="1:16" x14ac:dyDescent="0.2">
      <c r="A45" s="162"/>
      <c r="B45" s="164"/>
      <c r="C45" s="166"/>
      <c r="D45" s="168"/>
      <c r="E45" s="170"/>
      <c r="F45" s="172"/>
      <c r="G45" s="63" t="s">
        <v>156</v>
      </c>
      <c r="H45" s="71">
        <v>35340</v>
      </c>
      <c r="I45" s="126"/>
      <c r="J45" s="103" t="str">
        <f t="shared" si="0"/>
        <v/>
      </c>
      <c r="K45" s="65"/>
      <c r="L45" s="66"/>
      <c r="M45" s="104"/>
      <c r="N45" s="105"/>
      <c r="O45" s="174"/>
      <c r="P45" s="56"/>
    </row>
    <row r="46" spans="1:16" x14ac:dyDescent="0.2">
      <c r="A46" s="162" t="s">
        <v>35</v>
      </c>
      <c r="B46" s="175">
        <v>65</v>
      </c>
      <c r="C46" s="176"/>
      <c r="D46" s="177">
        <v>0.85</v>
      </c>
      <c r="E46" s="170">
        <v>12</v>
      </c>
      <c r="F46" s="172" t="str">
        <f t="shared" ref="F46" si="38">IF(C46="","",ROUNDDOWN(B46*C46*D46*E46,0))</f>
        <v/>
      </c>
      <c r="G46" s="67" t="s">
        <v>155</v>
      </c>
      <c r="H46" s="68">
        <v>30640</v>
      </c>
      <c r="I46" s="127"/>
      <c r="J46" s="103" t="str">
        <f t="shared" si="0"/>
        <v/>
      </c>
      <c r="K46" s="69"/>
      <c r="L46" s="70"/>
      <c r="M46" s="106"/>
      <c r="N46" s="105"/>
      <c r="O46" s="174" t="str">
        <f t="shared" ref="O46" si="39">IF(F46="","",INT(F46+J46+J47+N46+N47)*2)</f>
        <v/>
      </c>
      <c r="P46" s="56"/>
    </row>
    <row r="47" spans="1:16" x14ac:dyDescent="0.2">
      <c r="A47" s="162"/>
      <c r="B47" s="164"/>
      <c r="C47" s="166"/>
      <c r="D47" s="168"/>
      <c r="E47" s="170"/>
      <c r="F47" s="172"/>
      <c r="G47" s="63" t="s">
        <v>156</v>
      </c>
      <c r="H47" s="71">
        <v>47860</v>
      </c>
      <c r="I47" s="126"/>
      <c r="J47" s="103" t="str">
        <f t="shared" si="0"/>
        <v/>
      </c>
      <c r="K47" s="65"/>
      <c r="L47" s="66"/>
      <c r="M47" s="104"/>
      <c r="N47" s="105"/>
      <c r="O47" s="174"/>
      <c r="P47" s="56"/>
    </row>
    <row r="48" spans="1:16" x14ac:dyDescent="0.2">
      <c r="A48" s="162" t="s">
        <v>65</v>
      </c>
      <c r="B48" s="175">
        <v>452</v>
      </c>
      <c r="C48" s="176"/>
      <c r="D48" s="177">
        <v>0.85</v>
      </c>
      <c r="E48" s="170">
        <v>12</v>
      </c>
      <c r="F48" s="172" t="str">
        <f t="shared" ref="F48" si="40">IF(C48="","",ROUNDDOWN(B48*C48*D48*E48,0))</f>
        <v/>
      </c>
      <c r="G48" s="67" t="s">
        <v>155</v>
      </c>
      <c r="H48" s="68">
        <v>280700</v>
      </c>
      <c r="I48" s="127"/>
      <c r="J48" s="103" t="str">
        <f t="shared" si="0"/>
        <v/>
      </c>
      <c r="K48" s="69"/>
      <c r="L48" s="70"/>
      <c r="M48" s="106"/>
      <c r="N48" s="105"/>
      <c r="O48" s="174" t="str">
        <f t="shared" ref="O48" si="41">IF(F48="","",INT(F48+J48+J49+N48+N49)*2)</f>
        <v/>
      </c>
      <c r="P48" s="56"/>
    </row>
    <row r="49" spans="1:16" x14ac:dyDescent="0.2">
      <c r="A49" s="162"/>
      <c r="B49" s="164"/>
      <c r="C49" s="166"/>
      <c r="D49" s="168"/>
      <c r="E49" s="170"/>
      <c r="F49" s="172"/>
      <c r="G49" s="63" t="s">
        <v>156</v>
      </c>
      <c r="H49" s="71">
        <v>473180</v>
      </c>
      <c r="I49" s="126"/>
      <c r="J49" s="103" t="str">
        <f t="shared" si="0"/>
        <v/>
      </c>
      <c r="K49" s="65"/>
      <c r="L49" s="66"/>
      <c r="M49" s="104"/>
      <c r="N49" s="105"/>
      <c r="O49" s="174"/>
      <c r="P49" s="56"/>
    </row>
    <row r="50" spans="1:16" x14ac:dyDescent="0.2">
      <c r="A50" s="162" t="s">
        <v>125</v>
      </c>
      <c r="B50" s="175">
        <v>72</v>
      </c>
      <c r="C50" s="176"/>
      <c r="D50" s="177">
        <v>0.85</v>
      </c>
      <c r="E50" s="170">
        <v>12</v>
      </c>
      <c r="F50" s="172" t="str">
        <f t="shared" ref="F50" si="42">IF(C50="","",ROUNDDOWN(B50*C50*D50*E50,0))</f>
        <v/>
      </c>
      <c r="G50" s="67" t="s">
        <v>155</v>
      </c>
      <c r="H50" s="68">
        <v>56780</v>
      </c>
      <c r="I50" s="127"/>
      <c r="J50" s="103" t="str">
        <f t="shared" si="0"/>
        <v/>
      </c>
      <c r="K50" s="69"/>
      <c r="L50" s="70"/>
      <c r="M50" s="106"/>
      <c r="N50" s="105"/>
      <c r="O50" s="174" t="str">
        <f t="shared" ref="O50" si="43">IF(F50="","",INT(F50+J50+J51+N50+N51)*2)</f>
        <v/>
      </c>
      <c r="P50" s="56"/>
    </row>
    <row r="51" spans="1:16" x14ac:dyDescent="0.2">
      <c r="A51" s="162"/>
      <c r="B51" s="164"/>
      <c r="C51" s="166"/>
      <c r="D51" s="168"/>
      <c r="E51" s="170"/>
      <c r="F51" s="172"/>
      <c r="G51" s="63" t="s">
        <v>156</v>
      </c>
      <c r="H51" s="71">
        <v>118270</v>
      </c>
      <c r="I51" s="128"/>
      <c r="J51" s="103" t="str">
        <f t="shared" si="0"/>
        <v/>
      </c>
      <c r="K51" s="65"/>
      <c r="L51" s="72"/>
      <c r="M51" s="107"/>
      <c r="N51" s="105"/>
      <c r="O51" s="174"/>
      <c r="P51" s="56"/>
    </row>
    <row r="52" spans="1:16" x14ac:dyDescent="0.2">
      <c r="A52" s="162" t="s">
        <v>126</v>
      </c>
      <c r="B52" s="175">
        <v>55</v>
      </c>
      <c r="C52" s="176"/>
      <c r="D52" s="177">
        <v>0.85</v>
      </c>
      <c r="E52" s="170">
        <v>12</v>
      </c>
      <c r="F52" s="172" t="str">
        <f t="shared" ref="F52" si="44">IF(C52="","",ROUNDDOWN(B52*C52*D52*E52,0))</f>
        <v/>
      </c>
      <c r="G52" s="67" t="s">
        <v>155</v>
      </c>
      <c r="H52" s="68">
        <v>42960</v>
      </c>
      <c r="I52" s="127"/>
      <c r="J52" s="103" t="str">
        <f t="shared" si="0"/>
        <v/>
      </c>
      <c r="K52" s="69"/>
      <c r="L52" s="70"/>
      <c r="M52" s="106"/>
      <c r="N52" s="105"/>
      <c r="O52" s="174" t="str">
        <f t="shared" ref="O52" si="45">IF(F52="","",INT(F52+J52+J53+N52+N53)*2)</f>
        <v/>
      </c>
      <c r="P52" s="56"/>
    </row>
    <row r="53" spans="1:16" x14ac:dyDescent="0.2">
      <c r="A53" s="162"/>
      <c r="B53" s="164"/>
      <c r="C53" s="166"/>
      <c r="D53" s="168"/>
      <c r="E53" s="170"/>
      <c r="F53" s="172"/>
      <c r="G53" s="63" t="s">
        <v>156</v>
      </c>
      <c r="H53" s="71">
        <v>92020</v>
      </c>
      <c r="I53" s="126"/>
      <c r="J53" s="103" t="str">
        <f t="shared" si="0"/>
        <v/>
      </c>
      <c r="K53" s="65"/>
      <c r="L53" s="73"/>
      <c r="M53" s="104"/>
      <c r="N53" s="105"/>
      <c r="O53" s="174"/>
      <c r="P53" s="56"/>
    </row>
    <row r="54" spans="1:16" x14ac:dyDescent="0.2">
      <c r="A54" s="162" t="s">
        <v>127</v>
      </c>
      <c r="B54" s="175">
        <v>52</v>
      </c>
      <c r="C54" s="178"/>
      <c r="D54" s="179">
        <v>0.85</v>
      </c>
      <c r="E54" s="170">
        <v>12</v>
      </c>
      <c r="F54" s="172" t="str">
        <f t="shared" ref="F54" si="46">IF(C54="","",ROUNDDOWN(B54*C54*D54*E54,0))</f>
        <v/>
      </c>
      <c r="G54" s="74" t="s">
        <v>155</v>
      </c>
      <c r="H54" s="68">
        <v>21050</v>
      </c>
      <c r="I54" s="129"/>
      <c r="J54" s="103" t="str">
        <f t="shared" si="0"/>
        <v/>
      </c>
      <c r="K54" s="75"/>
      <c r="L54" s="76"/>
      <c r="M54" s="108"/>
      <c r="N54" s="105"/>
      <c r="O54" s="174" t="str">
        <f t="shared" ref="O54" si="47">IF(F54="","",INT(F54+J54+J55+N54+N55)*2)</f>
        <v/>
      </c>
      <c r="P54" s="56"/>
    </row>
    <row r="55" spans="1:16" x14ac:dyDescent="0.2">
      <c r="A55" s="162"/>
      <c r="B55" s="164"/>
      <c r="C55" s="166"/>
      <c r="D55" s="168"/>
      <c r="E55" s="170"/>
      <c r="F55" s="172"/>
      <c r="G55" s="63" t="s">
        <v>156</v>
      </c>
      <c r="H55" s="71">
        <v>53030</v>
      </c>
      <c r="I55" s="126"/>
      <c r="J55" s="103" t="str">
        <f t="shared" si="0"/>
        <v/>
      </c>
      <c r="K55" s="65"/>
      <c r="L55" s="66"/>
      <c r="M55" s="104"/>
      <c r="N55" s="105"/>
      <c r="O55" s="174"/>
      <c r="P55" s="56"/>
    </row>
    <row r="56" spans="1:16" x14ac:dyDescent="0.2">
      <c r="A56" s="162" t="s">
        <v>128</v>
      </c>
      <c r="B56" s="175">
        <v>532</v>
      </c>
      <c r="C56" s="176"/>
      <c r="D56" s="177">
        <v>0.85</v>
      </c>
      <c r="E56" s="170">
        <v>12</v>
      </c>
      <c r="F56" s="172" t="str">
        <f t="shared" ref="F56" si="48">IF(C56="","",ROUNDDOWN(B56*C56*D56*E56,0))</f>
        <v/>
      </c>
      <c r="G56" s="67" t="s">
        <v>155</v>
      </c>
      <c r="H56" s="68">
        <v>280910</v>
      </c>
      <c r="I56" s="127"/>
      <c r="J56" s="103" t="str">
        <f t="shared" si="0"/>
        <v/>
      </c>
      <c r="K56" s="69"/>
      <c r="L56" s="70"/>
      <c r="M56" s="106"/>
      <c r="N56" s="105"/>
      <c r="O56" s="174" t="str">
        <f t="shared" ref="O56" si="49">IF(F56="","",INT(F56+J56+J57+N56+N57)*2)</f>
        <v/>
      </c>
      <c r="P56" s="56"/>
    </row>
    <row r="57" spans="1:16" x14ac:dyDescent="0.2">
      <c r="A57" s="162"/>
      <c r="B57" s="164"/>
      <c r="C57" s="166"/>
      <c r="D57" s="168"/>
      <c r="E57" s="170"/>
      <c r="F57" s="172"/>
      <c r="G57" s="63" t="s">
        <v>156</v>
      </c>
      <c r="H57" s="71">
        <v>511860</v>
      </c>
      <c r="I57" s="126"/>
      <c r="J57" s="103" t="str">
        <f t="shared" si="0"/>
        <v/>
      </c>
      <c r="K57" s="65"/>
      <c r="L57" s="66"/>
      <c r="M57" s="104"/>
      <c r="N57" s="105"/>
      <c r="O57" s="174"/>
      <c r="P57" s="56"/>
    </row>
    <row r="58" spans="1:16" x14ac:dyDescent="0.2">
      <c r="A58" s="162" t="s">
        <v>129</v>
      </c>
      <c r="B58" s="175">
        <v>55</v>
      </c>
      <c r="C58" s="176"/>
      <c r="D58" s="177">
        <v>0.85</v>
      </c>
      <c r="E58" s="170">
        <v>12</v>
      </c>
      <c r="F58" s="172" t="str">
        <f t="shared" ref="F58" si="50">IF(C58="","",ROUNDDOWN(B58*C58*D58*E58,0))</f>
        <v/>
      </c>
      <c r="G58" s="67" t="s">
        <v>155</v>
      </c>
      <c r="H58" s="68">
        <v>32870</v>
      </c>
      <c r="I58" s="127"/>
      <c r="J58" s="103" t="str">
        <f t="shared" si="0"/>
        <v/>
      </c>
      <c r="K58" s="69"/>
      <c r="L58" s="70"/>
      <c r="M58" s="106"/>
      <c r="N58" s="105"/>
      <c r="O58" s="174" t="str">
        <f t="shared" ref="O58" si="51">IF(F58="","",INT(F58+J58+J59+N58+N59)*2)</f>
        <v/>
      </c>
      <c r="P58" s="56"/>
    </row>
    <row r="59" spans="1:16" x14ac:dyDescent="0.2">
      <c r="A59" s="162"/>
      <c r="B59" s="164"/>
      <c r="C59" s="166"/>
      <c r="D59" s="168"/>
      <c r="E59" s="170"/>
      <c r="F59" s="172"/>
      <c r="G59" s="63" t="s">
        <v>156</v>
      </c>
      <c r="H59" s="71">
        <v>59850</v>
      </c>
      <c r="I59" s="126"/>
      <c r="J59" s="103" t="str">
        <f t="shared" si="0"/>
        <v/>
      </c>
      <c r="K59" s="65"/>
      <c r="L59" s="66"/>
      <c r="M59" s="104"/>
      <c r="N59" s="105"/>
      <c r="O59" s="174"/>
      <c r="P59" s="56"/>
    </row>
    <row r="60" spans="1:16" x14ac:dyDescent="0.2">
      <c r="A60" s="162" t="s">
        <v>19</v>
      </c>
      <c r="B60" s="175">
        <v>47</v>
      </c>
      <c r="C60" s="176"/>
      <c r="D60" s="177">
        <v>0.85</v>
      </c>
      <c r="E60" s="170">
        <v>12</v>
      </c>
      <c r="F60" s="172" t="str">
        <f t="shared" ref="F60" si="52">IF(C60="","",ROUNDDOWN(B60*C60*D60*E60,0))</f>
        <v/>
      </c>
      <c r="G60" s="67" t="s">
        <v>155</v>
      </c>
      <c r="H60" s="68">
        <v>10020</v>
      </c>
      <c r="I60" s="127"/>
      <c r="J60" s="103" t="str">
        <f t="shared" si="0"/>
        <v/>
      </c>
      <c r="K60" s="69"/>
      <c r="L60" s="70"/>
      <c r="M60" s="106"/>
      <c r="N60" s="105"/>
      <c r="O60" s="174" t="str">
        <f t="shared" ref="O60" si="53">IF(F60="","",INT(F60+J60+J61+N60+N61)*2)</f>
        <v/>
      </c>
      <c r="P60" s="56"/>
    </row>
    <row r="61" spans="1:16" x14ac:dyDescent="0.2">
      <c r="A61" s="162"/>
      <c r="B61" s="164"/>
      <c r="C61" s="166"/>
      <c r="D61" s="168"/>
      <c r="E61" s="170"/>
      <c r="F61" s="172"/>
      <c r="G61" s="63" t="s">
        <v>156</v>
      </c>
      <c r="H61" s="71">
        <v>22970</v>
      </c>
      <c r="I61" s="126"/>
      <c r="J61" s="103" t="str">
        <f t="shared" si="0"/>
        <v/>
      </c>
      <c r="K61" s="65"/>
      <c r="L61" s="66"/>
      <c r="M61" s="104"/>
      <c r="N61" s="105"/>
      <c r="O61" s="174"/>
      <c r="P61" s="56"/>
    </row>
    <row r="62" spans="1:16" x14ac:dyDescent="0.2">
      <c r="A62" s="162" t="s">
        <v>55</v>
      </c>
      <c r="B62" s="175">
        <v>73</v>
      </c>
      <c r="C62" s="176"/>
      <c r="D62" s="177">
        <v>0.85</v>
      </c>
      <c r="E62" s="170">
        <v>12</v>
      </c>
      <c r="F62" s="172" t="str">
        <f t="shared" ref="F62" si="54">IF(C62="","",ROUNDDOWN(B62*C62*D62*E62,0))</f>
        <v/>
      </c>
      <c r="G62" s="67" t="s">
        <v>155</v>
      </c>
      <c r="H62" s="68">
        <v>26250</v>
      </c>
      <c r="I62" s="127"/>
      <c r="J62" s="103" t="str">
        <f t="shared" si="0"/>
        <v/>
      </c>
      <c r="K62" s="69"/>
      <c r="L62" s="70"/>
      <c r="M62" s="106"/>
      <c r="N62" s="105"/>
      <c r="O62" s="174" t="str">
        <f t="shared" ref="O62" si="55">IF(F62="","",INT(F62+J62+J63+N62+N63)*2)</f>
        <v/>
      </c>
      <c r="P62" s="56"/>
    </row>
    <row r="63" spans="1:16" x14ac:dyDescent="0.2">
      <c r="A63" s="162"/>
      <c r="B63" s="164"/>
      <c r="C63" s="166"/>
      <c r="D63" s="168"/>
      <c r="E63" s="170"/>
      <c r="F63" s="172"/>
      <c r="G63" s="63" t="s">
        <v>156</v>
      </c>
      <c r="H63" s="71">
        <v>61490</v>
      </c>
      <c r="I63" s="126"/>
      <c r="J63" s="103" t="str">
        <f t="shared" si="0"/>
        <v/>
      </c>
      <c r="K63" s="65"/>
      <c r="L63" s="66"/>
      <c r="M63" s="104"/>
      <c r="N63" s="105"/>
      <c r="O63" s="174"/>
      <c r="P63" s="56"/>
    </row>
    <row r="64" spans="1:16" x14ac:dyDescent="0.2">
      <c r="A64" s="162" t="s">
        <v>130</v>
      </c>
      <c r="B64" s="175">
        <v>24</v>
      </c>
      <c r="C64" s="176"/>
      <c r="D64" s="177">
        <v>0.85</v>
      </c>
      <c r="E64" s="170">
        <v>12</v>
      </c>
      <c r="F64" s="172" t="str">
        <f t="shared" ref="F64" si="56">IF(C64="","",ROUNDDOWN(B64*C64*D64*E64,0))</f>
        <v/>
      </c>
      <c r="G64" s="67" t="s">
        <v>155</v>
      </c>
      <c r="H64" s="68">
        <v>11930</v>
      </c>
      <c r="I64" s="127"/>
      <c r="J64" s="103" t="str">
        <f t="shared" si="0"/>
        <v/>
      </c>
      <c r="K64" s="69"/>
      <c r="L64" s="70"/>
      <c r="M64" s="106"/>
      <c r="N64" s="105"/>
      <c r="O64" s="174" t="str">
        <f t="shared" ref="O64" si="57">IF(F64="","",INT(F64+J64+J65+N64+N65)*2)</f>
        <v/>
      </c>
      <c r="P64" s="56"/>
    </row>
    <row r="65" spans="1:16" x14ac:dyDescent="0.2">
      <c r="A65" s="162"/>
      <c r="B65" s="164"/>
      <c r="C65" s="166"/>
      <c r="D65" s="168"/>
      <c r="E65" s="170"/>
      <c r="F65" s="172"/>
      <c r="G65" s="63" t="s">
        <v>156</v>
      </c>
      <c r="H65" s="71">
        <v>14320</v>
      </c>
      <c r="I65" s="126"/>
      <c r="J65" s="103" t="str">
        <f t="shared" si="0"/>
        <v/>
      </c>
      <c r="K65" s="65"/>
      <c r="L65" s="66"/>
      <c r="M65" s="104"/>
      <c r="N65" s="105"/>
      <c r="O65" s="174"/>
      <c r="P65" s="56"/>
    </row>
    <row r="66" spans="1:16" x14ac:dyDescent="0.2">
      <c r="A66" s="162" t="s">
        <v>27</v>
      </c>
      <c r="B66" s="175">
        <v>26</v>
      </c>
      <c r="C66" s="176"/>
      <c r="D66" s="177">
        <v>0.85</v>
      </c>
      <c r="E66" s="170">
        <v>12</v>
      </c>
      <c r="F66" s="172" t="str">
        <f t="shared" ref="F66" si="58">IF(C66="","",ROUNDDOWN(B66*C66*D66*E66,0))</f>
        <v/>
      </c>
      <c r="G66" s="67" t="s">
        <v>155</v>
      </c>
      <c r="H66" s="68">
        <v>7900</v>
      </c>
      <c r="I66" s="127"/>
      <c r="J66" s="103" t="str">
        <f t="shared" si="0"/>
        <v/>
      </c>
      <c r="K66" s="69"/>
      <c r="L66" s="70"/>
      <c r="M66" s="106"/>
      <c r="N66" s="105"/>
      <c r="O66" s="174" t="str">
        <f t="shared" ref="O66" si="59">IF(F66="","",INT(F66+J66+J67+N66+N67)*2)</f>
        <v/>
      </c>
      <c r="P66" s="56"/>
    </row>
    <row r="67" spans="1:16" x14ac:dyDescent="0.2">
      <c r="A67" s="162"/>
      <c r="B67" s="164"/>
      <c r="C67" s="166"/>
      <c r="D67" s="168"/>
      <c r="E67" s="170"/>
      <c r="F67" s="172"/>
      <c r="G67" s="63" t="s">
        <v>156</v>
      </c>
      <c r="H67" s="71">
        <v>18840</v>
      </c>
      <c r="I67" s="128"/>
      <c r="J67" s="103" t="str">
        <f t="shared" si="0"/>
        <v/>
      </c>
      <c r="K67" s="65"/>
      <c r="L67" s="72"/>
      <c r="M67" s="107"/>
      <c r="N67" s="105"/>
      <c r="O67" s="174"/>
      <c r="P67" s="56"/>
    </row>
    <row r="68" spans="1:16" x14ac:dyDescent="0.2">
      <c r="A68" s="180" t="s">
        <v>157</v>
      </c>
      <c r="B68" s="175">
        <v>86</v>
      </c>
      <c r="C68" s="176"/>
      <c r="D68" s="177">
        <v>0.85</v>
      </c>
      <c r="E68" s="170">
        <v>12</v>
      </c>
      <c r="F68" s="172" t="str">
        <f t="shared" ref="F68" si="60">IF(C68="","",ROUNDDOWN(B68*C68*D68*E68,0))</f>
        <v/>
      </c>
      <c r="G68" s="67" t="s">
        <v>155</v>
      </c>
      <c r="H68" s="68">
        <v>59900</v>
      </c>
      <c r="I68" s="127"/>
      <c r="J68" s="103" t="str">
        <f t="shared" si="0"/>
        <v/>
      </c>
      <c r="K68" s="69"/>
      <c r="L68" s="70"/>
      <c r="M68" s="106"/>
      <c r="N68" s="105"/>
      <c r="O68" s="174" t="str">
        <f t="shared" ref="O68" si="61">IF(F68="","",INT(F68+J68+J69+N68+N69)*2)</f>
        <v/>
      </c>
      <c r="P68" s="56"/>
    </row>
    <row r="69" spans="1:16" x14ac:dyDescent="0.2">
      <c r="A69" s="181"/>
      <c r="B69" s="164"/>
      <c r="C69" s="166"/>
      <c r="D69" s="168"/>
      <c r="E69" s="170"/>
      <c r="F69" s="172"/>
      <c r="G69" s="63" t="s">
        <v>156</v>
      </c>
      <c r="H69" s="71">
        <v>174660</v>
      </c>
      <c r="I69" s="126"/>
      <c r="J69" s="103" t="str">
        <f t="shared" si="0"/>
        <v/>
      </c>
      <c r="K69" s="65"/>
      <c r="L69" s="73"/>
      <c r="M69" s="104"/>
      <c r="N69" s="105"/>
      <c r="O69" s="174"/>
      <c r="P69" s="56"/>
    </row>
    <row r="70" spans="1:16" x14ac:dyDescent="0.2">
      <c r="A70" s="181" t="s">
        <v>131</v>
      </c>
      <c r="B70" s="175">
        <v>92</v>
      </c>
      <c r="C70" s="176"/>
      <c r="D70" s="177">
        <v>0.85</v>
      </c>
      <c r="E70" s="170">
        <v>12</v>
      </c>
      <c r="F70" s="172" t="str">
        <f t="shared" ref="F70" si="62">IF(C70="","",ROUNDDOWN(B70*C70*D70*E70,0))</f>
        <v/>
      </c>
      <c r="G70" s="67" t="s">
        <v>155</v>
      </c>
      <c r="H70" s="68">
        <v>49330</v>
      </c>
      <c r="I70" s="127"/>
      <c r="J70" s="103" t="str">
        <f t="shared" si="0"/>
        <v/>
      </c>
      <c r="K70" s="69"/>
      <c r="L70" s="70"/>
      <c r="M70" s="106"/>
      <c r="N70" s="105"/>
      <c r="O70" s="174" t="str">
        <f t="shared" ref="O70" si="63">IF(F70="","",INT(F70+J70+J71+N70+N71)*2)</f>
        <v/>
      </c>
      <c r="P70" s="56"/>
    </row>
    <row r="71" spans="1:16" x14ac:dyDescent="0.2">
      <c r="A71" s="181"/>
      <c r="B71" s="164"/>
      <c r="C71" s="166"/>
      <c r="D71" s="168"/>
      <c r="E71" s="170"/>
      <c r="F71" s="172"/>
      <c r="G71" s="63" t="s">
        <v>156</v>
      </c>
      <c r="H71" s="71">
        <v>89510</v>
      </c>
      <c r="I71" s="128"/>
      <c r="J71" s="103" t="str">
        <f t="shared" ref="J71:J75" si="64">IF(I71="","",ROUNDDOWN(H71*I71,0))</f>
        <v/>
      </c>
      <c r="K71" s="65"/>
      <c r="L71" s="66"/>
      <c r="M71" s="104"/>
      <c r="N71" s="105"/>
      <c r="O71" s="174"/>
      <c r="P71" s="56"/>
    </row>
    <row r="72" spans="1:16" x14ac:dyDescent="0.2">
      <c r="A72" s="181" t="s">
        <v>132</v>
      </c>
      <c r="B72" s="175">
        <v>91</v>
      </c>
      <c r="C72" s="176"/>
      <c r="D72" s="177">
        <v>0.85</v>
      </c>
      <c r="E72" s="170">
        <v>12</v>
      </c>
      <c r="F72" s="172" t="str">
        <f t="shared" ref="F72" si="65">IF(C72="","",ROUNDDOWN(B72*C72*D72*E72,0))</f>
        <v/>
      </c>
      <c r="G72" s="67" t="s">
        <v>155</v>
      </c>
      <c r="H72" s="68">
        <v>50910</v>
      </c>
      <c r="I72" s="127"/>
      <c r="J72" s="103" t="str">
        <f t="shared" si="64"/>
        <v/>
      </c>
      <c r="K72" s="69"/>
      <c r="L72" s="70"/>
      <c r="M72" s="106"/>
      <c r="N72" s="105"/>
      <c r="O72" s="174" t="str">
        <f t="shared" ref="O72" si="66">IF(F72="","",INT(F72+J72+J73+N72+N73)*2)</f>
        <v/>
      </c>
      <c r="P72" s="56"/>
    </row>
    <row r="73" spans="1:16" x14ac:dyDescent="0.2">
      <c r="A73" s="181"/>
      <c r="B73" s="164"/>
      <c r="C73" s="166"/>
      <c r="D73" s="168"/>
      <c r="E73" s="170"/>
      <c r="F73" s="172"/>
      <c r="G73" s="63" t="s">
        <v>156</v>
      </c>
      <c r="H73" s="71">
        <v>70960</v>
      </c>
      <c r="I73" s="128"/>
      <c r="J73" s="103" t="str">
        <f t="shared" si="64"/>
        <v/>
      </c>
      <c r="K73" s="65"/>
      <c r="L73" s="66"/>
      <c r="M73" s="104"/>
      <c r="N73" s="105"/>
      <c r="O73" s="174"/>
      <c r="P73" s="56"/>
    </row>
    <row r="74" spans="1:16" x14ac:dyDescent="0.2">
      <c r="A74" s="181" t="s">
        <v>133</v>
      </c>
      <c r="B74" s="175">
        <v>18</v>
      </c>
      <c r="C74" s="176"/>
      <c r="D74" s="177">
        <v>0.85</v>
      </c>
      <c r="E74" s="170">
        <v>12</v>
      </c>
      <c r="F74" s="172" t="str">
        <f t="shared" ref="F74" si="67">IF(C74="","",ROUNDDOWN(B74*C74*D74*E74,0))</f>
        <v/>
      </c>
      <c r="G74" s="67" t="s">
        <v>155</v>
      </c>
      <c r="H74" s="68">
        <v>17980</v>
      </c>
      <c r="I74" s="127"/>
      <c r="J74" s="103" t="str">
        <f t="shared" si="64"/>
        <v/>
      </c>
      <c r="K74" s="69"/>
      <c r="L74" s="70"/>
      <c r="M74" s="106"/>
      <c r="N74" s="105"/>
      <c r="O74" s="174" t="str">
        <f t="shared" ref="O74" si="68">IF(F74="","",INT(F74+J74+J75+N74+N75)*2)</f>
        <v/>
      </c>
      <c r="P74" s="56"/>
    </row>
    <row r="75" spans="1:16" x14ac:dyDescent="0.2">
      <c r="A75" s="181"/>
      <c r="B75" s="164"/>
      <c r="C75" s="166"/>
      <c r="D75" s="168"/>
      <c r="E75" s="170"/>
      <c r="F75" s="172"/>
      <c r="G75" s="63" t="s">
        <v>156</v>
      </c>
      <c r="H75" s="71">
        <v>46940</v>
      </c>
      <c r="I75" s="128"/>
      <c r="J75" s="103" t="str">
        <f t="shared" si="64"/>
        <v/>
      </c>
      <c r="K75" s="65"/>
      <c r="L75" s="66"/>
      <c r="M75" s="104"/>
      <c r="N75" s="105"/>
      <c r="O75" s="174"/>
      <c r="P75" s="56"/>
    </row>
    <row r="76" spans="1:16" x14ac:dyDescent="0.2">
      <c r="A76" s="162" t="s">
        <v>100</v>
      </c>
      <c r="B76" s="175">
        <v>276</v>
      </c>
      <c r="C76" s="176"/>
      <c r="D76" s="177">
        <v>0.85</v>
      </c>
      <c r="E76" s="170">
        <v>12</v>
      </c>
      <c r="F76" s="172" t="str">
        <f>IF(C76="","",ROUNDDOWN(B76*C76*D76*E76,0))</f>
        <v/>
      </c>
      <c r="G76" s="69"/>
      <c r="H76" s="70"/>
      <c r="I76" s="106"/>
      <c r="J76" s="105" t="str">
        <f>IF(I76="","",ROUNDDOWN(H76*I76-#REF!,2))</f>
        <v/>
      </c>
      <c r="K76" s="67" t="s">
        <v>99</v>
      </c>
      <c r="L76" s="77">
        <v>80558</v>
      </c>
      <c r="M76" s="127"/>
      <c r="N76" s="103" t="str">
        <f>IF(M76="","",ROUNDDOWN(L76*M76,0))</f>
        <v/>
      </c>
      <c r="O76" s="183" t="str">
        <f>IF(F76="","",INT(F76+N76+N78+N77)*2)</f>
        <v/>
      </c>
      <c r="P76" s="56"/>
    </row>
    <row r="77" spans="1:16" x14ac:dyDescent="0.2">
      <c r="A77" s="162"/>
      <c r="B77" s="182"/>
      <c r="C77" s="178"/>
      <c r="D77" s="179"/>
      <c r="E77" s="170"/>
      <c r="F77" s="172"/>
      <c r="G77" s="78"/>
      <c r="H77" s="79"/>
      <c r="I77" s="109"/>
      <c r="J77" s="105"/>
      <c r="K77" s="80" t="s">
        <v>97</v>
      </c>
      <c r="L77" s="81">
        <v>619563</v>
      </c>
      <c r="M77" s="130"/>
      <c r="N77" s="103" t="str">
        <f t="shared" ref="N77:N84" si="69">IF(M77="","",ROUNDDOWN(L77*M77,0))</f>
        <v/>
      </c>
      <c r="O77" s="184"/>
      <c r="P77" s="56"/>
    </row>
    <row r="78" spans="1:16" x14ac:dyDescent="0.2">
      <c r="A78" s="162"/>
      <c r="B78" s="164"/>
      <c r="C78" s="166"/>
      <c r="D78" s="168"/>
      <c r="E78" s="170"/>
      <c r="F78" s="172"/>
      <c r="G78" s="65"/>
      <c r="H78" s="66"/>
      <c r="I78" s="104"/>
      <c r="J78" s="105" t="str">
        <f>IF(I78="","",ROUNDDOWN(H78*I78-#REF!,2))</f>
        <v/>
      </c>
      <c r="K78" s="63" t="s">
        <v>98</v>
      </c>
      <c r="L78" s="82">
        <v>725906</v>
      </c>
      <c r="M78" s="128"/>
      <c r="N78" s="103" t="str">
        <f t="shared" si="69"/>
        <v/>
      </c>
      <c r="O78" s="185"/>
      <c r="P78" s="56"/>
    </row>
    <row r="79" spans="1:16" x14ac:dyDescent="0.2">
      <c r="A79" s="162" t="s">
        <v>102</v>
      </c>
      <c r="B79" s="175">
        <v>87</v>
      </c>
      <c r="C79" s="176"/>
      <c r="D79" s="177">
        <v>0.85</v>
      </c>
      <c r="E79" s="170">
        <v>12</v>
      </c>
      <c r="F79" s="172" t="str">
        <f t="shared" ref="F79" si="70">IF(C79="","",ROUNDDOWN(B79*C79*D79*E79,0))</f>
        <v/>
      </c>
      <c r="G79" s="69"/>
      <c r="H79" s="70"/>
      <c r="I79" s="106"/>
      <c r="J79" s="105" t="str">
        <f>IF(I79="","",ROUNDDOWN(H79*I79-#REF!,2))</f>
        <v/>
      </c>
      <c r="K79" s="67" t="s">
        <v>99</v>
      </c>
      <c r="L79" s="77">
        <v>18696</v>
      </c>
      <c r="M79" s="127"/>
      <c r="N79" s="103" t="str">
        <f t="shared" si="69"/>
        <v/>
      </c>
      <c r="O79" s="183" t="str">
        <f>IF(F79="","",INT(F79+N79+N81+N80)*2)</f>
        <v/>
      </c>
      <c r="P79" s="56"/>
    </row>
    <row r="80" spans="1:16" x14ac:dyDescent="0.2">
      <c r="A80" s="162"/>
      <c r="B80" s="182"/>
      <c r="C80" s="178"/>
      <c r="D80" s="179"/>
      <c r="E80" s="170"/>
      <c r="F80" s="172"/>
      <c r="G80" s="78"/>
      <c r="H80" s="79"/>
      <c r="I80" s="109"/>
      <c r="J80" s="105"/>
      <c r="K80" s="80" t="s">
        <v>97</v>
      </c>
      <c r="L80" s="81">
        <v>181550</v>
      </c>
      <c r="M80" s="130"/>
      <c r="N80" s="103" t="str">
        <f t="shared" si="69"/>
        <v/>
      </c>
      <c r="O80" s="184"/>
      <c r="P80" s="56"/>
    </row>
    <row r="81" spans="1:16" x14ac:dyDescent="0.2">
      <c r="A81" s="162"/>
      <c r="B81" s="164"/>
      <c r="C81" s="166"/>
      <c r="D81" s="168"/>
      <c r="E81" s="170"/>
      <c r="F81" s="172"/>
      <c r="G81" s="65"/>
      <c r="H81" s="72"/>
      <c r="I81" s="107"/>
      <c r="J81" s="105" t="str">
        <f>IF(I81="","",ROUNDDOWN(H81*I81-#REF!,2))</f>
        <v/>
      </c>
      <c r="K81" s="63" t="s">
        <v>98</v>
      </c>
      <c r="L81" s="82">
        <v>187492</v>
      </c>
      <c r="M81" s="128"/>
      <c r="N81" s="103" t="str">
        <f t="shared" si="69"/>
        <v/>
      </c>
      <c r="O81" s="185"/>
      <c r="P81" s="56"/>
    </row>
    <row r="82" spans="1:16" x14ac:dyDescent="0.2">
      <c r="A82" s="162" t="s">
        <v>103</v>
      </c>
      <c r="B82" s="175">
        <v>80</v>
      </c>
      <c r="C82" s="176"/>
      <c r="D82" s="177">
        <v>0.85</v>
      </c>
      <c r="E82" s="170">
        <v>12</v>
      </c>
      <c r="F82" s="172" t="str">
        <f t="shared" ref="F82" si="71">IF(C82="","",ROUNDDOWN(B82*C82*D82*E82,0))</f>
        <v/>
      </c>
      <c r="G82" s="69"/>
      <c r="H82" s="70"/>
      <c r="I82" s="106"/>
      <c r="J82" s="105" t="str">
        <f>IF(I82="","",ROUNDDOWN(H82*I82-#REF!,2))</f>
        <v/>
      </c>
      <c r="K82" s="67" t="s">
        <v>99</v>
      </c>
      <c r="L82" s="77">
        <v>18529</v>
      </c>
      <c r="M82" s="127"/>
      <c r="N82" s="103" t="str">
        <f t="shared" si="69"/>
        <v/>
      </c>
      <c r="O82" s="183" t="str">
        <f>IF(F82="","",INT(F82+N82+N84+N83)*2)</f>
        <v/>
      </c>
      <c r="P82" s="56"/>
    </row>
    <row r="83" spans="1:16" x14ac:dyDescent="0.2">
      <c r="A83" s="162"/>
      <c r="B83" s="182"/>
      <c r="C83" s="178"/>
      <c r="D83" s="179"/>
      <c r="E83" s="189"/>
      <c r="F83" s="172"/>
      <c r="G83" s="78"/>
      <c r="H83" s="79"/>
      <c r="I83" s="109"/>
      <c r="J83" s="105"/>
      <c r="K83" s="80" t="s">
        <v>97</v>
      </c>
      <c r="L83" s="81">
        <v>148241</v>
      </c>
      <c r="M83" s="130"/>
      <c r="N83" s="103" t="str">
        <f t="shared" si="69"/>
        <v/>
      </c>
      <c r="O83" s="184"/>
      <c r="P83" s="56"/>
    </row>
    <row r="84" spans="1:16" ht="18.5" thickBot="1" x14ac:dyDescent="0.25">
      <c r="A84" s="162"/>
      <c r="B84" s="186"/>
      <c r="C84" s="187"/>
      <c r="D84" s="188"/>
      <c r="E84" s="190"/>
      <c r="F84" s="191"/>
      <c r="G84" s="83"/>
      <c r="H84" s="84"/>
      <c r="I84" s="110"/>
      <c r="J84" s="111" t="str">
        <f>IF(I84="","",ROUNDDOWN(H84*I84-#REF!,2))</f>
        <v/>
      </c>
      <c r="K84" s="85" t="s">
        <v>98</v>
      </c>
      <c r="L84" s="119">
        <v>146772</v>
      </c>
      <c r="M84" s="131"/>
      <c r="N84" s="112" t="str">
        <f t="shared" si="69"/>
        <v/>
      </c>
      <c r="O84" s="184"/>
      <c r="P84" s="56"/>
    </row>
    <row r="85" spans="1:16" ht="18.5" thickBot="1" x14ac:dyDescent="0.25">
      <c r="A85" s="113"/>
      <c r="B85" s="51"/>
      <c r="C85" s="51"/>
      <c r="D85" s="51"/>
      <c r="E85" s="51"/>
      <c r="F85" s="51"/>
      <c r="G85" s="51"/>
      <c r="H85" s="51"/>
      <c r="I85" s="51"/>
      <c r="J85" s="113"/>
      <c r="K85" s="51"/>
      <c r="L85" s="51"/>
      <c r="M85" s="51"/>
      <c r="N85" s="132" t="s">
        <v>179</v>
      </c>
      <c r="O85" s="133" t="str">
        <f>IF(SUM(O6:O84)=0,"",SUM(O6:O84))</f>
        <v/>
      </c>
      <c r="P85" s="114"/>
    </row>
    <row r="86" spans="1:16" x14ac:dyDescent="0.2">
      <c r="A86" s="115" t="s">
        <v>158</v>
      </c>
      <c r="B86" s="56"/>
      <c r="C86" s="56"/>
      <c r="D86" s="56"/>
      <c r="E86" s="56"/>
      <c r="F86" s="56"/>
      <c r="G86" s="56"/>
      <c r="H86" s="56"/>
      <c r="I86" s="56"/>
      <c r="J86" s="56"/>
      <c r="K86" s="56"/>
      <c r="L86" s="56"/>
      <c r="M86" s="56"/>
      <c r="N86" s="56"/>
      <c r="O86" s="56"/>
      <c r="P86" s="56"/>
    </row>
    <row r="87" spans="1:16" x14ac:dyDescent="0.2">
      <c r="A87" s="192" t="s">
        <v>181</v>
      </c>
      <c r="B87" s="192"/>
      <c r="C87" s="192"/>
      <c r="D87" s="192"/>
      <c r="E87" s="192"/>
      <c r="F87" s="192"/>
      <c r="G87" s="192"/>
      <c r="H87" s="192"/>
      <c r="I87" s="192"/>
      <c r="J87" s="192"/>
      <c r="K87" s="192"/>
      <c r="L87" s="192"/>
      <c r="M87" s="192"/>
      <c r="N87" s="192"/>
      <c r="O87" s="192"/>
      <c r="P87" s="192"/>
    </row>
    <row r="88" spans="1:16" x14ac:dyDescent="0.2">
      <c r="A88" s="192" t="s">
        <v>159</v>
      </c>
      <c r="B88" s="192"/>
      <c r="C88" s="192"/>
      <c r="D88" s="192"/>
      <c r="E88" s="192"/>
      <c r="F88" s="192"/>
      <c r="G88" s="192"/>
      <c r="H88" s="192"/>
      <c r="I88" s="192"/>
      <c r="J88" s="192"/>
      <c r="K88" s="192"/>
      <c r="L88" s="192"/>
      <c r="M88" s="192"/>
      <c r="N88" s="192"/>
      <c r="O88" s="192"/>
      <c r="P88" s="192"/>
    </row>
    <row r="89" spans="1:16" x14ac:dyDescent="0.2">
      <c r="A89" s="192" t="s">
        <v>160</v>
      </c>
      <c r="B89" s="192"/>
      <c r="C89" s="192"/>
      <c r="D89" s="192"/>
      <c r="E89" s="192"/>
      <c r="F89" s="192"/>
      <c r="G89" s="192"/>
      <c r="H89" s="192"/>
      <c r="I89" s="192"/>
      <c r="J89" s="192"/>
      <c r="K89" s="192"/>
      <c r="L89" s="192"/>
      <c r="M89" s="192"/>
      <c r="N89" s="192"/>
      <c r="O89" s="192"/>
      <c r="P89" s="192"/>
    </row>
    <row r="90" spans="1:16" x14ac:dyDescent="0.2">
      <c r="A90" s="192" t="s">
        <v>161</v>
      </c>
      <c r="B90" s="192"/>
      <c r="C90" s="192"/>
      <c r="D90" s="192"/>
      <c r="E90" s="192"/>
      <c r="F90" s="192"/>
      <c r="G90" s="192"/>
      <c r="H90" s="192"/>
      <c r="I90" s="192"/>
      <c r="J90" s="192"/>
      <c r="K90" s="192"/>
      <c r="L90" s="192"/>
      <c r="M90" s="192"/>
      <c r="N90" s="192"/>
      <c r="O90" s="192"/>
      <c r="P90" s="192"/>
    </row>
    <row r="91" spans="1:16" x14ac:dyDescent="0.2">
      <c r="A91" s="192" t="s">
        <v>162</v>
      </c>
      <c r="B91" s="192"/>
      <c r="C91" s="192"/>
      <c r="D91" s="192"/>
      <c r="E91" s="192"/>
      <c r="F91" s="192"/>
      <c r="G91" s="192"/>
      <c r="H91" s="192"/>
      <c r="I91" s="192"/>
      <c r="J91" s="192"/>
      <c r="K91" s="192"/>
      <c r="L91" s="192"/>
      <c r="M91" s="192"/>
      <c r="N91" s="192"/>
      <c r="O91" s="192"/>
      <c r="P91" s="192"/>
    </row>
    <row r="92" spans="1:16" x14ac:dyDescent="0.2">
      <c r="A92" s="192" t="s">
        <v>163</v>
      </c>
      <c r="B92" s="192"/>
      <c r="C92" s="192"/>
      <c r="D92" s="192"/>
      <c r="E92" s="192"/>
      <c r="F92" s="192"/>
      <c r="G92" s="192"/>
      <c r="H92" s="192"/>
      <c r="I92" s="192"/>
      <c r="J92" s="192"/>
      <c r="K92" s="192"/>
      <c r="L92" s="192"/>
      <c r="M92" s="192"/>
      <c r="N92" s="192"/>
      <c r="O92" s="192"/>
      <c r="P92" s="192"/>
    </row>
    <row r="93" spans="1:16" x14ac:dyDescent="0.2">
      <c r="A93" s="193" t="s">
        <v>164</v>
      </c>
      <c r="B93" s="192"/>
      <c r="C93" s="192"/>
      <c r="D93" s="192"/>
      <c r="E93" s="192"/>
      <c r="F93" s="192"/>
      <c r="G93" s="192"/>
      <c r="H93" s="192"/>
      <c r="I93" s="192"/>
      <c r="J93" s="192"/>
      <c r="K93" s="192"/>
      <c r="L93" s="192"/>
      <c r="M93" s="192"/>
      <c r="N93" s="192"/>
      <c r="O93" s="192"/>
      <c r="P93" s="192"/>
    </row>
    <row r="94" spans="1:16" x14ac:dyDescent="0.2">
      <c r="A94" s="192" t="s">
        <v>180</v>
      </c>
      <c r="B94" s="192"/>
      <c r="C94" s="192"/>
      <c r="D94" s="192"/>
      <c r="E94" s="192"/>
      <c r="F94" s="192"/>
      <c r="G94" s="192"/>
      <c r="H94" s="192"/>
      <c r="I94" s="192"/>
      <c r="J94" s="192"/>
      <c r="K94" s="192"/>
      <c r="L94" s="192"/>
      <c r="M94" s="192"/>
      <c r="N94" s="192"/>
      <c r="O94" s="192"/>
      <c r="P94" s="192"/>
    </row>
  </sheetData>
  <mergeCells count="283">
    <mergeCell ref="A92:P92"/>
    <mergeCell ref="A93:P93"/>
    <mergeCell ref="A94:P94"/>
    <mergeCell ref="A87:P87"/>
    <mergeCell ref="A88:P88"/>
    <mergeCell ref="A89:P89"/>
    <mergeCell ref="A90:P90"/>
    <mergeCell ref="A91:P91"/>
    <mergeCell ref="F79:F81"/>
    <mergeCell ref="O79:O81"/>
    <mergeCell ref="A82:A84"/>
    <mergeCell ref="B82:B84"/>
    <mergeCell ref="C82:C84"/>
    <mergeCell ref="D82:D84"/>
    <mergeCell ref="E82:E84"/>
    <mergeCell ref="F82:F84"/>
    <mergeCell ref="O82:O84"/>
    <mergeCell ref="A79:A81"/>
    <mergeCell ref="B79:B81"/>
    <mergeCell ref="C79:C81"/>
    <mergeCell ref="D79:D81"/>
    <mergeCell ref="E79:E81"/>
    <mergeCell ref="F74:F75"/>
    <mergeCell ref="O74:O75"/>
    <mergeCell ref="A76:A78"/>
    <mergeCell ref="B76:B78"/>
    <mergeCell ref="C76:C78"/>
    <mergeCell ref="D76:D78"/>
    <mergeCell ref="E76:E78"/>
    <mergeCell ref="F76:F78"/>
    <mergeCell ref="O76:O78"/>
    <mergeCell ref="A74:A75"/>
    <mergeCell ref="B74:B75"/>
    <mergeCell ref="C74:C75"/>
    <mergeCell ref="D74:D75"/>
    <mergeCell ref="E74:E75"/>
    <mergeCell ref="F70:F71"/>
    <mergeCell ref="O70:O71"/>
    <mergeCell ref="A72:A73"/>
    <mergeCell ref="B72:B73"/>
    <mergeCell ref="C72:C73"/>
    <mergeCell ref="D72:D73"/>
    <mergeCell ref="E72:E73"/>
    <mergeCell ref="F72:F73"/>
    <mergeCell ref="O72:O73"/>
    <mergeCell ref="A70:A71"/>
    <mergeCell ref="B70:B71"/>
    <mergeCell ref="C70:C71"/>
    <mergeCell ref="D70:D71"/>
    <mergeCell ref="E70:E71"/>
    <mergeCell ref="F66:F67"/>
    <mergeCell ref="O66:O67"/>
    <mergeCell ref="A68:A69"/>
    <mergeCell ref="B68:B69"/>
    <mergeCell ref="C68:C69"/>
    <mergeCell ref="D68:D69"/>
    <mergeCell ref="E68:E69"/>
    <mergeCell ref="F68:F69"/>
    <mergeCell ref="O68:O69"/>
    <mergeCell ref="A66:A67"/>
    <mergeCell ref="B66:B67"/>
    <mergeCell ref="C66:C67"/>
    <mergeCell ref="D66:D67"/>
    <mergeCell ref="E66:E67"/>
    <mergeCell ref="F62:F63"/>
    <mergeCell ref="O62:O63"/>
    <mergeCell ref="A64:A65"/>
    <mergeCell ref="B64:B65"/>
    <mergeCell ref="C64:C65"/>
    <mergeCell ref="D64:D65"/>
    <mergeCell ref="E64:E65"/>
    <mergeCell ref="F64:F65"/>
    <mergeCell ref="O64:O65"/>
    <mergeCell ref="A62:A63"/>
    <mergeCell ref="B62:B63"/>
    <mergeCell ref="C62:C63"/>
    <mergeCell ref="D62:D63"/>
    <mergeCell ref="E62:E63"/>
    <mergeCell ref="F58:F59"/>
    <mergeCell ref="O58:O59"/>
    <mergeCell ref="A60:A61"/>
    <mergeCell ref="B60:B61"/>
    <mergeCell ref="C60:C61"/>
    <mergeCell ref="D60:D61"/>
    <mergeCell ref="E60:E61"/>
    <mergeCell ref="F60:F61"/>
    <mergeCell ref="O60:O61"/>
    <mergeCell ref="A58:A59"/>
    <mergeCell ref="B58:B59"/>
    <mergeCell ref="C58:C59"/>
    <mergeCell ref="D58:D59"/>
    <mergeCell ref="E58:E59"/>
    <mergeCell ref="F54:F55"/>
    <mergeCell ref="O54:O55"/>
    <mergeCell ref="A56:A57"/>
    <mergeCell ref="B56:B57"/>
    <mergeCell ref="C56:C57"/>
    <mergeCell ref="D56:D57"/>
    <mergeCell ref="E56:E57"/>
    <mergeCell ref="F56:F57"/>
    <mergeCell ref="O56:O57"/>
    <mergeCell ref="A54:A55"/>
    <mergeCell ref="B54:B55"/>
    <mergeCell ref="C54:C55"/>
    <mergeCell ref="D54:D55"/>
    <mergeCell ref="E54:E55"/>
    <mergeCell ref="F50:F51"/>
    <mergeCell ref="O50:O51"/>
    <mergeCell ref="A52:A53"/>
    <mergeCell ref="B52:B53"/>
    <mergeCell ref="C52:C53"/>
    <mergeCell ref="D52:D53"/>
    <mergeCell ref="E52:E53"/>
    <mergeCell ref="F52:F53"/>
    <mergeCell ref="O52:O53"/>
    <mergeCell ref="A50:A51"/>
    <mergeCell ref="B50:B51"/>
    <mergeCell ref="C50:C51"/>
    <mergeCell ref="D50:D51"/>
    <mergeCell ref="E50:E51"/>
    <mergeCell ref="F46:F47"/>
    <mergeCell ref="O46:O47"/>
    <mergeCell ref="A48:A49"/>
    <mergeCell ref="B48:B49"/>
    <mergeCell ref="C48:C49"/>
    <mergeCell ref="D48:D49"/>
    <mergeCell ref="E48:E49"/>
    <mergeCell ref="F48:F49"/>
    <mergeCell ref="O48:O49"/>
    <mergeCell ref="A46:A47"/>
    <mergeCell ref="B46:B47"/>
    <mergeCell ref="C46:C47"/>
    <mergeCell ref="D46:D47"/>
    <mergeCell ref="E46:E47"/>
    <mergeCell ref="F42:F43"/>
    <mergeCell ref="O42:O43"/>
    <mergeCell ref="A44:A45"/>
    <mergeCell ref="B44:B45"/>
    <mergeCell ref="C44:C45"/>
    <mergeCell ref="D44:D45"/>
    <mergeCell ref="E44:E45"/>
    <mergeCell ref="F44:F45"/>
    <mergeCell ref="O44:O45"/>
    <mergeCell ref="A42:A43"/>
    <mergeCell ref="B42:B43"/>
    <mergeCell ref="C42:C43"/>
    <mergeCell ref="D42:D43"/>
    <mergeCell ref="E42:E43"/>
    <mergeCell ref="F38:F39"/>
    <mergeCell ref="O38:O39"/>
    <mergeCell ref="A40:A41"/>
    <mergeCell ref="B40:B41"/>
    <mergeCell ref="C40:C41"/>
    <mergeCell ref="D40:D41"/>
    <mergeCell ref="E40:E41"/>
    <mergeCell ref="F40:F41"/>
    <mergeCell ref="O40:O41"/>
    <mergeCell ref="A38:A39"/>
    <mergeCell ref="B38:B39"/>
    <mergeCell ref="C38:C39"/>
    <mergeCell ref="D38:D39"/>
    <mergeCell ref="E38:E39"/>
    <mergeCell ref="F34:F35"/>
    <mergeCell ref="O34:O35"/>
    <mergeCell ref="A36:A37"/>
    <mergeCell ref="B36:B37"/>
    <mergeCell ref="C36:C37"/>
    <mergeCell ref="D36:D37"/>
    <mergeCell ref="E36:E37"/>
    <mergeCell ref="F36:F37"/>
    <mergeCell ref="O36:O37"/>
    <mergeCell ref="A34:A35"/>
    <mergeCell ref="B34:B35"/>
    <mergeCell ref="C34:C35"/>
    <mergeCell ref="D34:D35"/>
    <mergeCell ref="E34:E35"/>
    <mergeCell ref="F30:F31"/>
    <mergeCell ref="O30:O31"/>
    <mergeCell ref="A32:A33"/>
    <mergeCell ref="B32:B33"/>
    <mergeCell ref="C32:C33"/>
    <mergeCell ref="D32:D33"/>
    <mergeCell ref="E32:E33"/>
    <mergeCell ref="F32:F33"/>
    <mergeCell ref="O32:O33"/>
    <mergeCell ref="A30:A31"/>
    <mergeCell ref="B30:B31"/>
    <mergeCell ref="C30:C31"/>
    <mergeCell ref="D30:D31"/>
    <mergeCell ref="E30:E31"/>
    <mergeCell ref="F26:F27"/>
    <mergeCell ref="O26:O27"/>
    <mergeCell ref="A28:A29"/>
    <mergeCell ref="B28:B29"/>
    <mergeCell ref="C28:C29"/>
    <mergeCell ref="D28:D29"/>
    <mergeCell ref="E28:E29"/>
    <mergeCell ref="F28:F29"/>
    <mergeCell ref="O28:O29"/>
    <mergeCell ref="A26:A27"/>
    <mergeCell ref="B26:B27"/>
    <mergeCell ref="C26:C27"/>
    <mergeCell ref="D26:D27"/>
    <mergeCell ref="E26:E27"/>
    <mergeCell ref="F22:F23"/>
    <mergeCell ref="O22:O23"/>
    <mergeCell ref="A24:A25"/>
    <mergeCell ref="B24:B25"/>
    <mergeCell ref="C24:C25"/>
    <mergeCell ref="D24:D25"/>
    <mergeCell ref="E24:E25"/>
    <mergeCell ref="F24:F25"/>
    <mergeCell ref="O24:O25"/>
    <mergeCell ref="A22:A23"/>
    <mergeCell ref="B22:B23"/>
    <mergeCell ref="C22:C23"/>
    <mergeCell ref="D22:D23"/>
    <mergeCell ref="E22:E23"/>
    <mergeCell ref="F18:F19"/>
    <mergeCell ref="O18:O19"/>
    <mergeCell ref="A20:A21"/>
    <mergeCell ref="B20:B21"/>
    <mergeCell ref="C20:C21"/>
    <mergeCell ref="D20:D21"/>
    <mergeCell ref="E20:E21"/>
    <mergeCell ref="F20:F21"/>
    <mergeCell ref="O20:O21"/>
    <mergeCell ref="A18:A19"/>
    <mergeCell ref="B18:B19"/>
    <mergeCell ref="C18:C19"/>
    <mergeCell ref="D18:D19"/>
    <mergeCell ref="E18:E19"/>
    <mergeCell ref="F14:F15"/>
    <mergeCell ref="O14:O15"/>
    <mergeCell ref="A16:A17"/>
    <mergeCell ref="B16:B17"/>
    <mergeCell ref="C16:C17"/>
    <mergeCell ref="D16:D17"/>
    <mergeCell ref="E16:E17"/>
    <mergeCell ref="F16:F17"/>
    <mergeCell ref="O16:O17"/>
    <mergeCell ref="A14:A15"/>
    <mergeCell ref="B14:B15"/>
    <mergeCell ref="C14:C15"/>
    <mergeCell ref="D14:D15"/>
    <mergeCell ref="E14:E15"/>
    <mergeCell ref="F10:F11"/>
    <mergeCell ref="O10:O11"/>
    <mergeCell ref="A12:A13"/>
    <mergeCell ref="B12:B13"/>
    <mergeCell ref="C12:C13"/>
    <mergeCell ref="D12:D13"/>
    <mergeCell ref="E12:E13"/>
    <mergeCell ref="F12:F13"/>
    <mergeCell ref="O12:O13"/>
    <mergeCell ref="A10:A11"/>
    <mergeCell ref="B10:B11"/>
    <mergeCell ref="C10:C11"/>
    <mergeCell ref="D10:D11"/>
    <mergeCell ref="E10:E11"/>
    <mergeCell ref="A6:A7"/>
    <mergeCell ref="B6:B7"/>
    <mergeCell ref="C6:C7"/>
    <mergeCell ref="D6:D7"/>
    <mergeCell ref="E6:E7"/>
    <mergeCell ref="F6:F7"/>
    <mergeCell ref="O6:O7"/>
    <mergeCell ref="A8:A9"/>
    <mergeCell ref="B8:B9"/>
    <mergeCell ref="C8:C9"/>
    <mergeCell ref="D8:D9"/>
    <mergeCell ref="E8:E9"/>
    <mergeCell ref="F8:F9"/>
    <mergeCell ref="O8:O9"/>
    <mergeCell ref="A2:O2"/>
    <mergeCell ref="B3:F3"/>
    <mergeCell ref="G3:J3"/>
    <mergeCell ref="K3:N3"/>
    <mergeCell ref="O3:O4"/>
    <mergeCell ref="G4:H4"/>
    <mergeCell ref="K4:L4"/>
    <mergeCell ref="G5:H5"/>
    <mergeCell ref="K5:L5"/>
  </mergeCells>
  <phoneticPr fontId="2"/>
  <dataValidations count="1">
    <dataValidation imeMode="off" allowBlank="1" showInputMessage="1" showErrorMessage="1" sqref="C6 C8 C72 C16 C10 C46 C18 C42 C20 C64 C34 C26 C36 C30 C28 C38 C70 C32 C22 C48 C50 C52 C74 C44 C58 C54 C24 C62 C66 C68 C56 C60 C12 C14 C76:C77 C79:C80 C82:C83 C40" xr:uid="{00000000-0002-0000-0700-000000000000}"/>
  </dataValidations>
  <pageMargins left="0.7" right="0.7" top="0.75" bottom="0.75" header="0.3" footer="0.3"/>
  <pageSetup paperSize="9"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別紙２　元</vt:lpstr>
      <vt:lpstr>別紙2の２_元</vt:lpstr>
      <vt:lpstr>参考　内訳書</vt:lpstr>
      <vt:lpstr>'参考　内訳書'!Print_Area</vt:lpstr>
      <vt:lpstr>'別紙２　元'!Print_Area</vt:lpstr>
      <vt:lpstr>別紙2の２_元!Print_Area</vt:lpstr>
    </vt:vector>
  </TitlesOfParts>
  <Company>瑞穂市役所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美有</dc:creator>
  <cp:lastModifiedBy>森 真弘</cp:lastModifiedBy>
  <cp:lastPrinted>2026-07-21T09:17:12Z</cp:lastPrinted>
  <dcterms:created xsi:type="dcterms:W3CDTF">2023-12-06T08:17:48Z</dcterms:created>
  <dcterms:modified xsi:type="dcterms:W3CDTF">2026-07-24T08:01:18Z</dcterms:modified>
</cp:coreProperties>
</file>